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2B166F72-7D61-4826-83C5-E5FFA6933E0D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Rekapitulace stavby" sheetId="1" r:id="rId1"/>
    <sheet name="19 - Stavební úpravy MŠ T..." sheetId="2" r:id="rId2"/>
  </sheets>
  <definedNames>
    <definedName name="_xlnm._FilterDatabase" localSheetId="1" hidden="1">'19 - Stavební úpravy MŠ T...'!$C$128:$K$214</definedName>
    <definedName name="_xlnm.Print_Titles" localSheetId="1">'19 - Stavební úpravy MŠ T...'!$128:$128</definedName>
    <definedName name="_xlnm.Print_Titles" localSheetId="0">'Rekapitulace stavby'!$92:$92</definedName>
    <definedName name="_xlnm.Print_Area" localSheetId="1">'19 - Stavební úpravy MŠ T...'!$C$4:$J$76,'19 - Stavební úpravy MŠ T...'!$C$82:$J$112,'19 - Stavební úpravy MŠ T...'!$C$118:$K$214</definedName>
    <definedName name="_xlnm.Print_Area" localSheetId="0">'Rekapitulace stavby'!$D$4:$AO$76,'Rekapitulace stavby'!$C$82:$AQ$103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J125" i="2"/>
  <c r="F125" i="2"/>
  <c r="F123" i="2"/>
  <c r="E121" i="2"/>
  <c r="BI110" i="2"/>
  <c r="BH110" i="2"/>
  <c r="BG110" i="2"/>
  <c r="BF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J89" i="2"/>
  <c r="F89" i="2"/>
  <c r="F87" i="2"/>
  <c r="E85" i="2"/>
  <c r="J22" i="2"/>
  <c r="E22" i="2"/>
  <c r="J126" i="2" s="1"/>
  <c r="J21" i="2"/>
  <c r="F90" i="2"/>
  <c r="J10" i="2"/>
  <c r="J123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214" i="2"/>
  <c r="J213" i="2"/>
  <c r="BK212" i="2"/>
  <c r="J210" i="2"/>
  <c r="BK209" i="2"/>
  <c r="J208" i="2"/>
  <c r="BK207" i="2"/>
  <c r="BK206" i="2"/>
  <c r="BK205" i="2"/>
  <c r="BK204" i="2"/>
  <c r="BK203" i="2"/>
  <c r="BK202" i="2"/>
  <c r="BK201" i="2"/>
  <c r="J199" i="2"/>
  <c r="BK196" i="2"/>
  <c r="BK192" i="2"/>
  <c r="BK191" i="2"/>
  <c r="BK188" i="2"/>
  <c r="BK183" i="2"/>
  <c r="BK182" i="2"/>
  <c r="BK181" i="2"/>
  <c r="BK179" i="2"/>
  <c r="J178" i="2"/>
  <c r="J177" i="2"/>
  <c r="BK176" i="2"/>
  <c r="J175" i="2"/>
  <c r="J174" i="2"/>
  <c r="BK173" i="2"/>
  <c r="J172" i="2"/>
  <c r="J171" i="2"/>
  <c r="BK163" i="2"/>
  <c r="J159" i="2"/>
  <c r="J158" i="2"/>
  <c r="J157" i="2"/>
  <c r="BK154" i="2"/>
  <c r="BK153" i="2"/>
  <c r="BK152" i="2"/>
  <c r="BK151" i="2"/>
  <c r="J150" i="2"/>
  <c r="BK148" i="2"/>
  <c r="J147" i="2"/>
  <c r="J143" i="2"/>
  <c r="J142" i="2"/>
  <c r="J137" i="2"/>
  <c r="BK134" i="2"/>
  <c r="J133" i="2"/>
  <c r="J214" i="2"/>
  <c r="BK213" i="2"/>
  <c r="J212" i="2"/>
  <c r="BK210" i="2"/>
  <c r="J209" i="2"/>
  <c r="BK208" i="2"/>
  <c r="J207" i="2"/>
  <c r="J206" i="2"/>
  <c r="J205" i="2"/>
  <c r="J204" i="2"/>
  <c r="J203" i="2"/>
  <c r="J202" i="2"/>
  <c r="J201" i="2"/>
  <c r="J200" i="2"/>
  <c r="BK199" i="2"/>
  <c r="BK194" i="2"/>
  <c r="BK193" i="2"/>
  <c r="J189" i="2"/>
  <c r="BK187" i="2"/>
  <c r="BK185" i="2"/>
  <c r="BK184" i="2"/>
  <c r="J183" i="2"/>
  <c r="J181" i="2"/>
  <c r="J179" i="2"/>
  <c r="J176" i="2"/>
  <c r="BK175" i="2"/>
  <c r="BK174" i="2"/>
  <c r="BK171" i="2"/>
  <c r="BK170" i="2"/>
  <c r="BK169" i="2"/>
  <c r="J168" i="2"/>
  <c r="BK167" i="2"/>
  <c r="J166" i="2"/>
  <c r="BK164" i="2"/>
  <c r="BK162" i="2"/>
  <c r="J160" i="2"/>
  <c r="BK157" i="2"/>
  <c r="BK155" i="2"/>
  <c r="J154" i="2"/>
  <c r="J149" i="2"/>
  <c r="J148" i="2"/>
  <c r="J145" i="2"/>
  <c r="BK142" i="2"/>
  <c r="J141" i="2"/>
  <c r="BK138" i="2"/>
  <c r="BK137" i="2"/>
  <c r="J136" i="2"/>
  <c r="BK135" i="2"/>
  <c r="BK133" i="2"/>
  <c r="BK132" i="2"/>
  <c r="BK200" i="2"/>
  <c r="J198" i="2"/>
  <c r="J197" i="2"/>
  <c r="J195" i="2"/>
  <c r="J193" i="2"/>
  <c r="BK190" i="2"/>
  <c r="BK189" i="2"/>
  <c r="J188" i="2"/>
  <c r="J186" i="2"/>
  <c r="J182" i="2"/>
  <c r="BK178" i="2"/>
  <c r="BK172" i="2"/>
  <c r="J170" i="2"/>
  <c r="J169" i="2"/>
  <c r="BK168" i="2"/>
  <c r="BK166" i="2"/>
  <c r="J165" i="2"/>
  <c r="J164" i="2"/>
  <c r="J162" i="2"/>
  <c r="BK161" i="2"/>
  <c r="BK160" i="2"/>
  <c r="BK158" i="2"/>
  <c r="J155" i="2"/>
  <c r="J151" i="2"/>
  <c r="BK150" i="2"/>
  <c r="BK149" i="2"/>
  <c r="J146" i="2"/>
  <c r="BK145" i="2"/>
  <c r="BK143" i="2"/>
  <c r="J139" i="2"/>
  <c r="J138" i="2"/>
  <c r="J135" i="2"/>
  <c r="J132" i="2"/>
  <c r="BK198" i="2"/>
  <c r="BK197" i="2"/>
  <c r="J196" i="2"/>
  <c r="BK195" i="2"/>
  <c r="J194" i="2"/>
  <c r="J192" i="2"/>
  <c r="J191" i="2"/>
  <c r="J190" i="2"/>
  <c r="J187" i="2"/>
  <c r="BK186" i="2"/>
  <c r="J185" i="2"/>
  <c r="J184" i="2"/>
  <c r="BK177" i="2"/>
  <c r="J173" i="2"/>
  <c r="J167" i="2"/>
  <c r="BK165" i="2"/>
  <c r="J163" i="2"/>
  <c r="J161" i="2"/>
  <c r="BK159" i="2"/>
  <c r="J153" i="2"/>
  <c r="J152" i="2"/>
  <c r="BK147" i="2"/>
  <c r="BK146" i="2"/>
  <c r="BK141" i="2"/>
  <c r="BK139" i="2"/>
  <c r="BK136" i="2"/>
  <c r="J134" i="2"/>
  <c r="AS94" i="1"/>
  <c r="BK131" i="2" l="1"/>
  <c r="J131" i="2" s="1"/>
  <c r="J96" i="2" s="1"/>
  <c r="R131" i="2"/>
  <c r="BK140" i="2"/>
  <c r="J140" i="2" s="1"/>
  <c r="J97" i="2" s="1"/>
  <c r="R140" i="2"/>
  <c r="T140" i="2"/>
  <c r="P144" i="2"/>
  <c r="T211" i="2"/>
  <c r="P131" i="2"/>
  <c r="T131" i="2"/>
  <c r="P140" i="2"/>
  <c r="BK144" i="2"/>
  <c r="J144" i="2"/>
  <c r="J98" i="2"/>
  <c r="R144" i="2"/>
  <c r="T144" i="2"/>
  <c r="BK156" i="2"/>
  <c r="J156" i="2"/>
  <c r="J99" i="2" s="1"/>
  <c r="P156" i="2"/>
  <c r="R156" i="2"/>
  <c r="T156" i="2"/>
  <c r="BK180" i="2"/>
  <c r="J180" i="2" s="1"/>
  <c r="J100" i="2" s="1"/>
  <c r="P180" i="2"/>
  <c r="R180" i="2"/>
  <c r="T180" i="2"/>
  <c r="BK211" i="2"/>
  <c r="J211" i="2"/>
  <c r="J101" i="2" s="1"/>
  <c r="P211" i="2"/>
  <c r="R211" i="2"/>
  <c r="F126" i="2"/>
  <c r="BE132" i="2"/>
  <c r="BE137" i="2"/>
  <c r="BE142" i="2"/>
  <c r="BE143" i="2"/>
  <c r="BE148" i="2"/>
  <c r="BE150" i="2"/>
  <c r="BE154" i="2"/>
  <c r="BE155" i="2"/>
  <c r="BE157" i="2"/>
  <c r="BE162" i="2"/>
  <c r="BE168" i="2"/>
  <c r="BE169" i="2"/>
  <c r="BE171" i="2"/>
  <c r="BE174" i="2"/>
  <c r="BE178" i="2"/>
  <c r="BE179" i="2"/>
  <c r="BE182" i="2"/>
  <c r="BE187" i="2"/>
  <c r="BE188" i="2"/>
  <c r="J87" i="2"/>
  <c r="BE133" i="2"/>
  <c r="BE135" i="2"/>
  <c r="BE141" i="2"/>
  <c r="BE147" i="2"/>
  <c r="BE152" i="2"/>
  <c r="BE163" i="2"/>
  <c r="BE173" i="2"/>
  <c r="BE175" i="2"/>
  <c r="BE176" i="2"/>
  <c r="BE181" i="2"/>
  <c r="BE184" i="2"/>
  <c r="BE192" i="2"/>
  <c r="BE200" i="2"/>
  <c r="J90" i="2"/>
  <c r="BE134" i="2"/>
  <c r="BE139" i="2"/>
  <c r="BE146" i="2"/>
  <c r="BE149" i="2"/>
  <c r="BE151" i="2"/>
  <c r="BE153" i="2"/>
  <c r="BE160" i="2"/>
  <c r="BE172" i="2"/>
  <c r="BE177" i="2"/>
  <c r="BE190" i="2"/>
  <c r="BE191" i="2"/>
  <c r="BE195" i="2"/>
  <c r="BE197" i="2"/>
  <c r="BE198" i="2"/>
  <c r="BE199" i="2"/>
  <c r="BE202" i="2"/>
  <c r="BE204" i="2"/>
  <c r="BE207" i="2"/>
  <c r="BE209" i="2"/>
  <c r="BE210" i="2"/>
  <c r="BE136" i="2"/>
  <c r="BE138" i="2"/>
  <c r="BE145" i="2"/>
  <c r="BE158" i="2"/>
  <c r="BE159" i="2"/>
  <c r="BE161" i="2"/>
  <c r="BE164" i="2"/>
  <c r="BE165" i="2"/>
  <c r="BE166" i="2"/>
  <c r="BE167" i="2"/>
  <c r="BE170" i="2"/>
  <c r="BE183" i="2"/>
  <c r="BE185" i="2"/>
  <c r="BE186" i="2"/>
  <c r="BE189" i="2"/>
  <c r="BE193" i="2"/>
  <c r="BE194" i="2"/>
  <c r="BE196" i="2"/>
  <c r="BE201" i="2"/>
  <c r="BE203" i="2"/>
  <c r="BE205" i="2"/>
  <c r="BE206" i="2"/>
  <c r="BE208" i="2"/>
  <c r="BE212" i="2"/>
  <c r="BE213" i="2"/>
  <c r="BE214" i="2"/>
  <c r="F35" i="2"/>
  <c r="BB95" i="1" s="1"/>
  <c r="BB94" i="1" s="1"/>
  <c r="W34" i="1" s="1"/>
  <c r="F34" i="2"/>
  <c r="BA95" i="1" s="1"/>
  <c r="BA94" i="1" s="1"/>
  <c r="W33" i="1" s="1"/>
  <c r="F36" i="2"/>
  <c r="BC95" i="1" s="1"/>
  <c r="BC94" i="1" s="1"/>
  <c r="W35" i="1" s="1"/>
  <c r="J34" i="2"/>
  <c r="AW95" i="1" s="1"/>
  <c r="F37" i="2"/>
  <c r="BD95" i="1"/>
  <c r="BD94" i="1" s="1"/>
  <c r="W36" i="1" s="1"/>
  <c r="R130" i="2" l="1"/>
  <c r="R129" i="2" s="1"/>
  <c r="P130" i="2"/>
  <c r="P129" i="2" s="1"/>
  <c r="AU95" i="1" s="1"/>
  <c r="AU94" i="1" s="1"/>
  <c r="T130" i="2"/>
  <c r="T129" i="2" s="1"/>
  <c r="BK130" i="2"/>
  <c r="J130" i="2"/>
  <c r="J95" i="2" s="1"/>
  <c r="AY94" i="1"/>
  <c r="AW94" i="1"/>
  <c r="AK33" i="1"/>
  <c r="AX94" i="1"/>
  <c r="BK129" i="2" l="1"/>
  <c r="J129" i="2"/>
  <c r="J94" i="2" s="1"/>
  <c r="J28" i="2" s="1"/>
  <c r="J110" i="2" l="1"/>
  <c r="J104" i="2" s="1"/>
  <c r="J29" i="2" s="1"/>
  <c r="J30" i="2" s="1"/>
  <c r="AG95" i="1" s="1"/>
  <c r="AG94" i="1" s="1"/>
  <c r="AK26" i="1" s="1"/>
  <c r="BE110" i="2" l="1"/>
  <c r="J33" i="2" s="1"/>
  <c r="AV95" i="1" s="1"/>
  <c r="AT95" i="1" s="1"/>
  <c r="AN95" i="1" s="1"/>
  <c r="J112" i="2"/>
  <c r="AG99" i="1"/>
  <c r="AV99" i="1"/>
  <c r="BY99" i="1" s="1"/>
  <c r="AG100" i="1"/>
  <c r="CD100" i="1"/>
  <c r="AG98" i="1"/>
  <c r="CD98" i="1"/>
  <c r="AG101" i="1"/>
  <c r="CD101" i="1"/>
  <c r="CD99" i="1" l="1"/>
  <c r="J39" i="2"/>
  <c r="AV98" i="1"/>
  <c r="BY98" i="1"/>
  <c r="AN99" i="1"/>
  <c r="AV100" i="1"/>
  <c r="BY100" i="1" s="1"/>
  <c r="AG97" i="1"/>
  <c r="AK27" i="1"/>
  <c r="AV101" i="1"/>
  <c r="BY101" i="1"/>
  <c r="F33" i="2"/>
  <c r="AZ95" i="1" s="1"/>
  <c r="AZ94" i="1" s="1"/>
  <c r="W32" i="1" s="1"/>
  <c r="AK29" i="1" l="1"/>
  <c r="AN101" i="1"/>
  <c r="AN100" i="1"/>
  <c r="AN98" i="1"/>
  <c r="AV94" i="1"/>
  <c r="AK32" i="1" s="1"/>
  <c r="AG103" i="1"/>
  <c r="AK38" i="1" l="1"/>
  <c r="AT94" i="1"/>
  <c r="AN94" i="1"/>
  <c r="AN97" i="1"/>
  <c r="AN103" i="1" l="1"/>
</calcChain>
</file>

<file path=xl/sharedStrings.xml><?xml version="1.0" encoding="utf-8"?>
<sst xmlns="http://schemas.openxmlformats.org/spreadsheetml/2006/main" count="1515" uniqueCount="397">
  <si>
    <t>Export Komplet</t>
  </si>
  <si>
    <t/>
  </si>
  <si>
    <t>2.0</t>
  </si>
  <si>
    <t>False</t>
  </si>
  <si>
    <t>{b49b7dde-64f1-4fb4-9f46-d90ebf40251e}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</si>
  <si>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</si>
  <si>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</si>
  <si>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</si>
  <si>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</si>
  <si>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</si>
  <si>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</si>
  <si>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</si>
  <si>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</si>
  <si>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</si>
  <si>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</si>
  <si>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</si>
  <si>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</si>
  <si>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MŠ Temenická 2309/61a, Šumperk - rekonstr. soc. zařízení</t>
  </si>
  <si>
    <t>CC-CZ:</t>
  </si>
  <si>
    <t>Místo:</t>
  </si>
  <si>
    <t>Šumperk</t>
  </si>
  <si>
    <t>Datum:</t>
  </si>
  <si>
    <t>19. 10. 2020</t>
  </si>
  <si>
    <t>IČ:</t>
  </si>
  <si>
    <t>Město Šumperk, nám. Míru 364/1, Šumperk</t>
  </si>
  <si>
    <t>DIČ:</t>
  </si>
  <si>
    <t>Uchazeč:</t>
  </si>
  <si>
    <t>Projektant:</t>
  </si>
  <si>
    <t>Radim Šelong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</si>
  <si>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</si>
  <si>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</si>
  <si>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</si>
  <si>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</si>
  <si>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</si>
  <si>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</si>
  <si>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</si>
  <si>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</si>
  <si>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</si>
  <si>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</si>
  <si>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</si>
  <si>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</si>
  <si>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</si>
  <si>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</si>
  <si>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</si>
  <si>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</si>
  <si>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</si>
  <si>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</si>
  <si>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</si>
  <si>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</si>
  <si>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</si>
  <si>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</si>
  <si>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</si>
  <si>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</si>
  <si>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</si>
  <si>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</si>
  <si>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</si>
  <si>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</si>
  <si>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</si>
  <si>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</si>
  <si>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</si>
  <si>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</si>
  <si>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</si>
  <si>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</si>
  <si>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</si>
  <si>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</si>
  <si>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</si>
  <si>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</si>
  <si>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</si>
  <si>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</si>
  <si>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</si>
  <si>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</si>
  <si>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</si>
  <si>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</si>
  <si>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</si>
  <si>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</si>
  <si>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</si>
  <si>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</si>
  <si>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</si>
  <si>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</si>
  <si>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</si>
  <si>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</si>
  <si>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</si>
  <si>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</si>
  <si>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</si>
  <si>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</si>
  <si>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</si>
  <si>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</si>
  <si>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</si>
  <si>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</si>
  <si>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</si>
  <si>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</si>
  <si>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2</t>
  </si>
  <si>
    <t>KRYCÍ LIST SOUPISU PRACÍ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</si>
  <si>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</si>
  <si>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</si>
  <si>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</si>
  <si>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</si>
  <si>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</si>
  <si>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</si>
  <si>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D1 - D.1.4.3  Vytápění</t>
  </si>
  <si>
    <t xml:space="preserve">    PSV - izolace tepelne</t>
  </si>
  <si>
    <t xml:space="preserve">    D2 - strojovny</t>
  </si>
  <si>
    <t xml:space="preserve">    D3 - POTRUBí</t>
  </si>
  <si>
    <t xml:space="preserve">    D4 - ARMATURY</t>
  </si>
  <si>
    <t xml:space="preserve">    D5 - otopná tělesa</t>
  </si>
  <si>
    <t xml:space="preserve">    D7 - hodinove zuctovaci sazby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</si>
  <si>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</si>
  <si>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</si>
  <si>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</si>
  <si>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</si>
  <si>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</si>
  <si>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</si>
  <si>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</si>
  <si>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</si>
  <si>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</si>
  <si>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</si>
  <si>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</si>
  <si>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</si>
  <si>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</si>
  <si>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</si>
  <si>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</si>
  <si>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</si>
  <si>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</si>
  <si>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</si>
  <si>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</si>
  <si>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</si>
  <si>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</si>
  <si>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</si>
  <si>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</si>
  <si>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D.1.4.3  Vytápění</t>
  </si>
  <si>
    <t>ROZPOCET</t>
  </si>
  <si>
    <t>PSV</t>
  </si>
  <si>
    <t>izolace tepelne</t>
  </si>
  <si>
    <t>K</t>
  </si>
  <si>
    <t>713463213</t>
  </si>
  <si>
    <t>Montáž izolace tepelné potrubí potrubními pouzdry s Al fólií staženými Al páskou 1x D do 150 mm</t>
  </si>
  <si>
    <t>m</t>
  </si>
  <si>
    <t>16</t>
  </si>
  <si>
    <t>7131101</t>
  </si>
  <si>
    <t>Izolace z trubic z min. vlny s AL 15-30</t>
  </si>
  <si>
    <t>M</t>
  </si>
  <si>
    <t>4</t>
  </si>
  <si>
    <t>3</t>
  </si>
  <si>
    <t>7131102</t>
  </si>
  <si>
    <t>Izolace z trubic z min. vlny s AL 17/30</t>
  </si>
  <si>
    <t>6</t>
  </si>
  <si>
    <t>7131103</t>
  </si>
  <si>
    <t>Izolace z trubic z min. vlny s AL 21/30</t>
  </si>
  <si>
    <t>8</t>
  </si>
  <si>
    <t>5</t>
  </si>
  <si>
    <t>7131104</t>
  </si>
  <si>
    <t>Izolace z trubic z min. vlny s AL 27/40</t>
  </si>
  <si>
    <t>10</t>
  </si>
  <si>
    <t>7131105</t>
  </si>
  <si>
    <t>Izolace z trubic z min. vlny s AL 34/40</t>
  </si>
  <si>
    <t>12</t>
  </si>
  <si>
    <t>7</t>
  </si>
  <si>
    <t>7131106</t>
  </si>
  <si>
    <t>Izolace z trubic z min. vlny s AL 42/40</t>
  </si>
  <si>
    <t>14</t>
  </si>
  <si>
    <t>71349200</t>
  </si>
  <si>
    <t>Požární ucpávky certifikovaným tmelem</t>
  </si>
  <si>
    <t>KUS</t>
  </si>
  <si>
    <t>D2</t>
  </si>
  <si>
    <t>strojovny</t>
  </si>
  <si>
    <t>732429212</t>
  </si>
  <si>
    <t>Montáž čerpadla oběhového mokroběžného závitového DN 25</t>
  </si>
  <si>
    <t>soubor</t>
  </si>
  <si>
    <t>18</t>
  </si>
  <si>
    <t>73221</t>
  </si>
  <si>
    <t>Čerpadlo s el.regul.otáček, DN 25, Q 1,6 m3/h, H 3,5 m, P 3-40 W, 230 V</t>
  </si>
  <si>
    <t>20</t>
  </si>
  <si>
    <t>998732102</t>
  </si>
  <si>
    <t>Přesun hmot pro strojovny v objektech v do 12 m</t>
  </si>
  <si>
    <t>t</t>
  </si>
  <si>
    <t>22</t>
  </si>
  <si>
    <t>D3</t>
  </si>
  <si>
    <t>POTRUBí</t>
  </si>
  <si>
    <t>733122202</t>
  </si>
  <si>
    <t>Potrubí z uhlíkové oceli hladké spojované lisováním D 15/1,2</t>
  </si>
  <si>
    <t>24</t>
  </si>
  <si>
    <t>733122203</t>
  </si>
  <si>
    <t>Potrubí z uhlíkové oceli hladké spojované lisováním D 18/1,2</t>
  </si>
  <si>
    <t>26</t>
  </si>
  <si>
    <t>733122204</t>
  </si>
  <si>
    <t>Potrubí z uhlíkové oceli hladké spojované lisováním D 22/1,5</t>
  </si>
  <si>
    <t>28</t>
  </si>
  <si>
    <t>733122205</t>
  </si>
  <si>
    <t>Potrubí z uhlíkové oceli hladké spojované lisováním D 28/1,5</t>
  </si>
  <si>
    <t>30</t>
  </si>
  <si>
    <t>733122206</t>
  </si>
  <si>
    <t>Potrubí z uhlíkové oceli hladké spojované lisováním D 35/1,5</t>
  </si>
  <si>
    <t>32</t>
  </si>
  <si>
    <t>733122207</t>
  </si>
  <si>
    <t>Potrubí z uhlíkové oceli hladké spojované lisováním D 42/1,5</t>
  </si>
  <si>
    <t>34</t>
  </si>
  <si>
    <t>733190107</t>
  </si>
  <si>
    <t>Zkouška těsnosti potrubí ocelové závitové do DN 40</t>
  </si>
  <si>
    <t>36</t>
  </si>
  <si>
    <t>733113113</t>
  </si>
  <si>
    <t>Příplatek k potrubí z trubek ocelových za zhotovení přípojky DN 15</t>
  </si>
  <si>
    <t>kus</t>
  </si>
  <si>
    <t>38</t>
  </si>
  <si>
    <t>9</t>
  </si>
  <si>
    <t>733191111</t>
  </si>
  <si>
    <t>Manžeta prostupová pro ocelové potrubí do DN 20</t>
  </si>
  <si>
    <t>40</t>
  </si>
  <si>
    <t>733191112</t>
  </si>
  <si>
    <t>Manžeta prostupová pro ocelové potrubí přes 20 do DN 32</t>
  </si>
  <si>
    <t>42</t>
  </si>
  <si>
    <t>11</t>
  </si>
  <si>
    <t>998733103</t>
  </si>
  <si>
    <t>Přesun hmot pro rozvody potrubí v objektech v do 24 m</t>
  </si>
  <si>
    <t>44</t>
  </si>
  <si>
    <t>D4</t>
  </si>
  <si>
    <t>ARMATURY</t>
  </si>
  <si>
    <t>734209104</t>
  </si>
  <si>
    <t>Montáž armatury závitové s jedním závitem G 3/4</t>
  </si>
  <si>
    <t>46</t>
  </si>
  <si>
    <t>7342001</t>
  </si>
  <si>
    <t>Vypouštěcí kulový kohout 3/4"</t>
  </si>
  <si>
    <t>48</t>
  </si>
  <si>
    <t>734209113</t>
  </si>
  <si>
    <t>Montáž armatury závitové s dvěma závity G 1/2</t>
  </si>
  <si>
    <t>50</t>
  </si>
  <si>
    <t>7342002</t>
  </si>
  <si>
    <t>Dvojregulační radiátorový ventil přímý, Kv  0,005-0,67 (Xp 2K), 1/2"</t>
  </si>
  <si>
    <t>52</t>
  </si>
  <si>
    <t>7342003</t>
  </si>
  <si>
    <t>Dvojregulační radiátorový ventil rohový, Kv  0,005-0,67 (Xp 2K), 1/2"</t>
  </si>
  <si>
    <t>54</t>
  </si>
  <si>
    <t>7342004</t>
  </si>
  <si>
    <t>Uzavírací šroubení přímé, Kvs 1,7, 1/2"</t>
  </si>
  <si>
    <t>56</t>
  </si>
  <si>
    <t>7342005</t>
  </si>
  <si>
    <t>Uzavírací šroubení rohové, Kvs 1,7, 1/2"</t>
  </si>
  <si>
    <t>58</t>
  </si>
  <si>
    <t>7342006</t>
  </si>
  <si>
    <t>Uzavírací šroubení "H" pro OT VK, přímé, Kvs 1,7, 1/2"</t>
  </si>
  <si>
    <t>60</t>
  </si>
  <si>
    <t>7342007</t>
  </si>
  <si>
    <t>Uzavírací šroubení "H" pro OT VK, rohové, Kvs 1,7, 1/2"</t>
  </si>
  <si>
    <t>62</t>
  </si>
  <si>
    <t>734209114</t>
  </si>
  <si>
    <t>Montáž armatury závitové s dvěma závity G 3/4</t>
  </si>
  <si>
    <t>64</t>
  </si>
  <si>
    <t>7342008</t>
  </si>
  <si>
    <t>Kompaktní ultrazvukový bateriový měřič spotřeby tepla 20-2,5</t>
  </si>
  <si>
    <t>66</t>
  </si>
  <si>
    <t>7342009</t>
  </si>
  <si>
    <t>Sada čidel</t>
  </si>
  <si>
    <t>68</t>
  </si>
  <si>
    <t>13</t>
  </si>
  <si>
    <t>734209115</t>
  </si>
  <si>
    <t>Montáž armatury závitové s dvěma závity G 1</t>
  </si>
  <si>
    <t>70</t>
  </si>
  <si>
    <t>7342010</t>
  </si>
  <si>
    <t>Regulátor dif. tlaku, rozsah 50-300 mbar, Kvs 7,5, 1"</t>
  </si>
  <si>
    <t>72</t>
  </si>
  <si>
    <t>7342011</t>
  </si>
  <si>
    <t>Sada- dvoucest. reg. ventil s ekviprocentní char., zdvih 5,5 mm, kv 6,3+  pohon 230V, 3-bod., 200 N, 1"</t>
  </si>
  <si>
    <t>SOUBOR</t>
  </si>
  <si>
    <t>74</t>
  </si>
  <si>
    <t>7342012</t>
  </si>
  <si>
    <t>Smyčkový ventil se 2 měř. ventily, 0-7 ot. Kvs 8,89, 1"</t>
  </si>
  <si>
    <t>76</t>
  </si>
  <si>
    <t>17</t>
  </si>
  <si>
    <t>734209117</t>
  </si>
  <si>
    <t>Montáž armatury závitové s dvěma závity G 6/4</t>
  </si>
  <si>
    <t>78</t>
  </si>
  <si>
    <t>7342013</t>
  </si>
  <si>
    <t>Uzavírací kulový kohout 6/4"</t>
  </si>
  <si>
    <t>80</t>
  </si>
  <si>
    <t>7342014</t>
  </si>
  <si>
    <t>Zpětná klapka 6/4"</t>
  </si>
  <si>
    <t>82</t>
  </si>
  <si>
    <t>734411103</t>
  </si>
  <si>
    <t>Teploměr technický s pevným stonkem a jímkou zadní připojení průměr 63 mm délky 100 mm</t>
  </si>
  <si>
    <t>84</t>
  </si>
  <si>
    <t>734291951</t>
  </si>
  <si>
    <t>Montáž hlavice ručního a termostatického ovládání</t>
  </si>
  <si>
    <t>86</t>
  </si>
  <si>
    <t>7342015</t>
  </si>
  <si>
    <t>Termostatická hlavice kapalinová se závitem M30x1,5</t>
  </si>
  <si>
    <t>88</t>
  </si>
  <si>
    <t>23</t>
  </si>
  <si>
    <t>7342016</t>
  </si>
  <si>
    <t>Termostatická hlavice kapalinová se závitem M30x1,5 s odd. čidlem 2M</t>
  </si>
  <si>
    <t>90</t>
  </si>
  <si>
    <t>D5</t>
  </si>
  <si>
    <t>otopná tělesa</t>
  </si>
  <si>
    <t>735000912</t>
  </si>
  <si>
    <t>Vyregulování ventilu s termostatickým ovládáním</t>
  </si>
  <si>
    <t>92</t>
  </si>
  <si>
    <t>735159110</t>
  </si>
  <si>
    <t>Montáž otopných těles panelových jednořadých délky do 1500 mm</t>
  </si>
  <si>
    <t>94</t>
  </si>
  <si>
    <t>7351501</t>
  </si>
  <si>
    <t>OT panelové s bočním přípojem, 11/900/600</t>
  </si>
  <si>
    <t>96</t>
  </si>
  <si>
    <t>7351502</t>
  </si>
  <si>
    <t>OT panelové s bočním přípojem, 11/900/1400</t>
  </si>
  <si>
    <t>98</t>
  </si>
  <si>
    <t>7351503</t>
  </si>
  <si>
    <t>OT panelové se spod. přípojem  Kv 0,13-0,75 (Xp 2K), 11/600/500</t>
  </si>
  <si>
    <t>100</t>
  </si>
  <si>
    <t>7351504</t>
  </si>
  <si>
    <t>OT panelové se spod. přípojem  Kv 0,13-0,75 (Xp 2K), 11/600/700</t>
  </si>
  <si>
    <t>102</t>
  </si>
  <si>
    <t>7351505</t>
  </si>
  <si>
    <t>OT panelové se spod. přípojem  Kv 0,13-0,75 (Xp 2K), 11/600/1000</t>
  </si>
  <si>
    <t>104</t>
  </si>
  <si>
    <t>7351506</t>
  </si>
  <si>
    <t>OT panelové se spod. přípojem  Kv 0,13-0,75 (Xp 2K), 11/900/1400</t>
  </si>
  <si>
    <t>106</t>
  </si>
  <si>
    <t>735159220</t>
  </si>
  <si>
    <t>Montáž otopných těles panelových dvouřadých délky do 1500 mm</t>
  </si>
  <si>
    <t>108</t>
  </si>
  <si>
    <t>7351507</t>
  </si>
  <si>
    <t>OT panelové s bočním přípojem, 22/600/600</t>
  </si>
  <si>
    <t>110</t>
  </si>
  <si>
    <t>7351508</t>
  </si>
  <si>
    <t>OT panelové s bočním přípojem, 22/600/700</t>
  </si>
  <si>
    <t>112</t>
  </si>
  <si>
    <t>7351509</t>
  </si>
  <si>
    <t>OT panelové se spod. přípojem  Kv 0,13-0,75 (Xp 2K), 21/600/600</t>
  </si>
  <si>
    <t>114</t>
  </si>
  <si>
    <t>7351510</t>
  </si>
  <si>
    <t>OT panelové se spod. přípojem  Kv 0,13-0,75 (Xp 2K), 22/600/900</t>
  </si>
  <si>
    <t>116</t>
  </si>
  <si>
    <t>7351511</t>
  </si>
  <si>
    <t>OT panelové se spod. přípojem  Kv 0,13-0,75 (Xp 2K), 22/600/1100</t>
  </si>
  <si>
    <t>118</t>
  </si>
  <si>
    <t>7351512</t>
  </si>
  <si>
    <t>OT panelové se spod. přípojem  Kv 0,13-0,75 (Xp 2K), 22/600/1200</t>
  </si>
  <si>
    <t>120</t>
  </si>
  <si>
    <t>7351513</t>
  </si>
  <si>
    <t>OT panelové se spod. přípojem  Kv 0,13-0,75 (Xp 2K), 22/600/1400</t>
  </si>
  <si>
    <t>122</t>
  </si>
  <si>
    <t>7351514</t>
  </si>
  <si>
    <t>OT panelové v provedení "CLEAN" se spod. přípojem  Kv 0,13-0,75 (Xp 2K), 20/600/1000</t>
  </si>
  <si>
    <t>124</t>
  </si>
  <si>
    <t>7351515</t>
  </si>
  <si>
    <t>OT panelové v provedení "CLEAN" se spod. přípojem  Kv 0,13-0,75 (Xp 2K), 20/600/1100</t>
  </si>
  <si>
    <t>126</t>
  </si>
  <si>
    <t>735159310</t>
  </si>
  <si>
    <t>Montáž otopných těles panelových třířadých délky do 1140 mm</t>
  </si>
  <si>
    <t>128</t>
  </si>
  <si>
    <t>7351516</t>
  </si>
  <si>
    <t>OT panelové s bočním přípojem, 33/600/1100</t>
  </si>
  <si>
    <t>130</t>
  </si>
  <si>
    <t>7351517</t>
  </si>
  <si>
    <t>OT panelové se spod. přípojem  Kv 0,13-0,75 (Xp 2K), 33/600/1100</t>
  </si>
  <si>
    <t>132</t>
  </si>
  <si>
    <t>7351518</t>
  </si>
  <si>
    <t>OT panelové v provedení "CLEAN" se spod. přípojem  Kv 0,13-0,75 (Xp 2K), 30/600/1100</t>
  </si>
  <si>
    <t>134</t>
  </si>
  <si>
    <t>735159320</t>
  </si>
  <si>
    <t>Montáž otopných těles panelových třířadých délky do 1500 mm</t>
  </si>
  <si>
    <t>136</t>
  </si>
  <si>
    <t>7351519</t>
  </si>
  <si>
    <t>OT panelové v provedení "CLEAN" se spod. přípojem  Kv 0,13-0,75 (Xp 2K), 30/600/1400</t>
  </si>
  <si>
    <t>138</t>
  </si>
  <si>
    <t>25</t>
  </si>
  <si>
    <t>735159330</t>
  </si>
  <si>
    <t>Montáž otopných těles panelových třířadých délky do 1980 mm</t>
  </si>
  <si>
    <t>140</t>
  </si>
  <si>
    <t>7351520</t>
  </si>
  <si>
    <t>OT panelové v provedení "CLEAN" se spod. přípojem  Kv 0,13-0,75 (Xp 2K), 30/600/1600</t>
  </si>
  <si>
    <t>142</t>
  </si>
  <si>
    <t>27</t>
  </si>
  <si>
    <t>735158210</t>
  </si>
  <si>
    <t>Tlak zkouška těl 1řad</t>
  </si>
  <si>
    <t>144</t>
  </si>
  <si>
    <t>735158220</t>
  </si>
  <si>
    <t>Tlak zkouška těl 2řad</t>
  </si>
  <si>
    <t>146</t>
  </si>
  <si>
    <t>29</t>
  </si>
  <si>
    <t>735158230</t>
  </si>
  <si>
    <t>Tlak zkouška těl  3řad</t>
  </si>
  <si>
    <t>148</t>
  </si>
  <si>
    <t>998735102</t>
  </si>
  <si>
    <t>Přesun hmot pro otopná tělesa v objektech v do 12 m</t>
  </si>
  <si>
    <t>150</t>
  </si>
  <si>
    <t>D7</t>
  </si>
  <si>
    <t>hodinove zuctovaci sazby</t>
  </si>
  <si>
    <t>111</t>
  </si>
  <si>
    <t>Topná zkouška</t>
  </si>
  <si>
    <t>HOD</t>
  </si>
  <si>
    <t>160</t>
  </si>
  <si>
    <t>Hydronické zaregulování</t>
  </si>
  <si>
    <t>162</t>
  </si>
  <si>
    <t>113</t>
  </si>
  <si>
    <t>Demontážní práce</t>
  </si>
  <si>
    <t>164</t>
  </si>
  <si>
    <t>Objekt:</t>
  </si>
  <si>
    <t>Investor: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</si>
</sst>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2" fillId="5" borderId="0" xfId="0" applyNumberFormat="1" applyFont="1" applyFill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22" fillId="5" borderId="0" xfId="0" applyNumberFormat="1" applyFont="1" applyFill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0" fillId="6" borderId="0" xfId="0" applyFill="1"/>
    <xf numFmtId="0" fontId="3" fillId="6" borderId="0" xfId="0" applyFont="1" applyFill="1" applyAlignment="1">
      <alignment horizontal="left" vertical="top" wrapText="1"/>
    </xf>
    <xf numFmtId="0" fontId="0" fillId="6" borderId="0" xfId="0" applyFill="1"/>
    <xf numFmtId="0" fontId="2" fillId="6" borderId="0" xfId="0" applyFont="1" applyFill="1" applyAlignment="1">
      <alignment horizontal="left" vertical="center"/>
    </xf>
    <xf numFmtId="0" fontId="1" fillId="6" borderId="0" xfId="0" applyFont="1" applyFill="1" applyAlignment="1">
      <alignment horizontal="left" vertical="center"/>
    </xf>
    <xf numFmtId="0" fontId="2" fillId="6" borderId="0" xfId="0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>
      <alignment horizontal="left" vertical="center"/>
    </xf>
    <xf numFmtId="0" fontId="0" fillId="6" borderId="0" xfId="0" applyFont="1" applyFill="1" applyAlignment="1">
      <alignment vertical="center"/>
    </xf>
    <xf numFmtId="4" fontId="22" fillId="6" borderId="0" xfId="0" applyNumberFormat="1" applyFont="1" applyFill="1" applyAlignment="1">
      <alignment vertical="center"/>
    </xf>
    <xf numFmtId="0" fontId="7" fillId="6" borderId="0" xfId="0" applyFont="1" applyFill="1" applyAlignment="1">
      <alignment horizontal="left" vertical="center"/>
    </xf>
    <xf numFmtId="4" fontId="7" fillId="6" borderId="0" xfId="0" applyNumberFormat="1" applyFont="1" applyFill="1" applyAlignment="1" applyProtection="1">
      <alignment vertical="center"/>
      <protection locked="0"/>
    </xf>
    <xf numFmtId="4" fontId="7" fillId="6" borderId="0" xfId="0" applyNumberFormat="1" applyFont="1" applyFill="1" applyAlignment="1">
      <alignment vertical="center"/>
    </xf>
    <xf numFmtId="0" fontId="7" fillId="6" borderId="0" xfId="0" applyFont="1" applyFill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left" vertical="center"/>
      <protection locked="0"/>
    </xf>
    <xf numFmtId="0" fontId="2" fillId="6" borderId="0" xfId="0" applyFont="1" applyFill="1" applyAlignment="1">
      <alignment horizontal="left" vertical="center"/>
    </xf>
    <xf numFmtId="4" fontId="28" fillId="6" borderId="0" xfId="0" applyNumberFormat="1" applyFont="1" applyFill="1" applyAlignment="1">
      <alignment vertical="center"/>
    </xf>
    <xf numFmtId="0" fontId="0" fillId="6" borderId="0" xfId="0" applyFont="1" applyFill="1" applyAlignment="1" applyProtection="1">
      <alignment vertical="center"/>
      <protection locked="0"/>
    </xf>
    <xf numFmtId="4" fontId="7" fillId="6" borderId="0" xfId="0" applyNumberFormat="1" applyFont="1" applyFill="1" applyAlignment="1" applyProtection="1">
      <alignment vertical="center"/>
      <protection locked="0"/>
    </xf>
    <xf numFmtId="0" fontId="7" fillId="6" borderId="0" xfId="0" applyFont="1" applyFill="1" applyAlignment="1" applyProtection="1">
      <alignment horizontal="left" vertical="center"/>
      <protection locked="0"/>
    </xf>
    <xf numFmtId="0" fontId="0" fillId="6" borderId="2" xfId="0" applyFill="1" applyBorder="1"/>
    <xf numFmtId="0" fontId="0" fillId="6" borderId="0" xfId="0" applyFont="1" applyFill="1" applyAlignment="1">
      <alignment vertical="center" wrapText="1"/>
    </xf>
    <xf numFmtId="0" fontId="0" fillId="6" borderId="12" xfId="0" applyFont="1" applyFill="1" applyBorder="1" applyAlignment="1">
      <alignment vertical="center"/>
    </xf>
    <xf numFmtId="0" fontId="1" fillId="6" borderId="0" xfId="0" applyFont="1" applyFill="1" applyAlignment="1">
      <alignment horizontal="right" vertical="center"/>
    </xf>
    <xf numFmtId="164" fontId="1" fillId="6" borderId="0" xfId="0" applyNumberFormat="1" applyFont="1" applyFill="1" applyAlignment="1">
      <alignment horizontal="right" vertical="center"/>
    </xf>
    <xf numFmtId="0" fontId="0" fillId="6" borderId="7" xfId="0" applyFont="1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0" fillId="6" borderId="5" xfId="0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0" fillId="6" borderId="2" xfId="0" applyFont="1" applyFill="1" applyBorder="1" applyAlignment="1">
      <alignment vertical="center"/>
    </xf>
    <xf numFmtId="0" fontId="6" fillId="6" borderId="20" xfId="0" applyFont="1" applyFill="1" applyBorder="1" applyAlignment="1">
      <alignment vertical="center"/>
    </xf>
    <xf numFmtId="0" fontId="7" fillId="6" borderId="20" xfId="0" applyFont="1" applyFill="1" applyBorder="1" applyAlignment="1">
      <alignment vertical="center"/>
    </xf>
    <xf numFmtId="0" fontId="20" fillId="6" borderId="17" xfId="0" applyFont="1" applyFill="1" applyBorder="1" applyAlignment="1">
      <alignment horizontal="center" vertical="center" wrapText="1"/>
    </xf>
    <xf numFmtId="0" fontId="8" fillId="6" borderId="0" xfId="0" applyFont="1" applyFill="1" applyAlignment="1" applyProtection="1">
      <protection locked="0"/>
    </xf>
    <xf numFmtId="4" fontId="20" fillId="6" borderId="23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>
      <selection activeCell="AI12" sqref="AI12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05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91" t="s">
        <v>14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7"/>
      <c r="BE5" s="188" t="s">
        <v>15</v>
      </c>
      <c r="BS5" s="14" t="s">
        <v>6</v>
      </c>
    </row>
    <row r="6" spans="1:74" s="1" customFormat="1" ht="36.9" customHeight="1">
      <c r="B6" s="17"/>
      <c r="D6" s="23" t="s">
        <v>16</v>
      </c>
      <c r="E6" s="207"/>
      <c r="F6" s="207"/>
      <c r="G6" s="207"/>
      <c r="H6" s="207"/>
      <c r="I6" s="207"/>
      <c r="J6" s="207"/>
      <c r="K6" s="208" t="s">
        <v>17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R6" s="17"/>
      <c r="BE6" s="189"/>
      <c r="BS6" s="14" t="s">
        <v>6</v>
      </c>
    </row>
    <row r="7" spans="1:74" s="1" customFormat="1" ht="12" customHeight="1">
      <c r="B7" s="17"/>
      <c r="D7" s="24" t="s">
        <v>395</v>
      </c>
      <c r="E7" s="207"/>
      <c r="F7" s="207"/>
      <c r="G7" s="207"/>
      <c r="H7" s="207"/>
      <c r="I7" s="207"/>
      <c r="J7" s="207"/>
      <c r="K7" s="210" t="s">
        <v>129</v>
      </c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11" t="s">
        <v>18</v>
      </c>
      <c r="AL7" s="207"/>
      <c r="AM7" s="207"/>
      <c r="AN7" s="210" t="s">
        <v>1</v>
      </c>
      <c r="AO7" s="207"/>
      <c r="AR7" s="17"/>
      <c r="BE7" s="189"/>
      <c r="BS7" s="14" t="s">
        <v>6</v>
      </c>
    </row>
    <row r="8" spans="1:74" s="1" customFormat="1" ht="12" customHeight="1">
      <c r="B8" s="17"/>
      <c r="D8" s="24" t="s">
        <v>19</v>
      </c>
      <c r="E8" s="207"/>
      <c r="F8" s="207"/>
      <c r="G8" s="207"/>
      <c r="H8" s="207"/>
      <c r="I8" s="207"/>
      <c r="J8" s="207"/>
      <c r="K8" s="210" t="s">
        <v>20</v>
      </c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11" t="s">
        <v>21</v>
      </c>
      <c r="AL8" s="207"/>
      <c r="AM8" s="207"/>
      <c r="AN8" s="212" t="s">
        <v>22</v>
      </c>
      <c r="AO8" s="207"/>
      <c r="AR8" s="17"/>
      <c r="BE8" s="189"/>
      <c r="BS8" s="14" t="s">
        <v>6</v>
      </c>
    </row>
    <row r="9" spans="1:74" s="1" customFormat="1" ht="14.4" customHeight="1">
      <c r="B9" s="1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R9" s="17"/>
      <c r="BE9" s="189"/>
      <c r="BS9" s="14" t="s">
        <v>6</v>
      </c>
    </row>
    <row r="10" spans="1:74" s="1" customFormat="1" ht="12" customHeight="1">
      <c r="B10" s="17"/>
      <c r="D10" s="24" t="s">
        <v>396</v>
      </c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11" t="s">
        <v>23</v>
      </c>
      <c r="AL10" s="207"/>
      <c r="AM10" s="207"/>
      <c r="AN10" s="210" t="s">
        <v>1</v>
      </c>
      <c r="AO10" s="207"/>
      <c r="AR10" s="17"/>
      <c r="BE10" s="189"/>
      <c r="BS10" s="14" t="s">
        <v>6</v>
      </c>
    </row>
    <row r="11" spans="1:74" s="1" customFormat="1" ht="18.45" customHeight="1">
      <c r="B11" s="17"/>
      <c r="E11" s="210" t="s">
        <v>24</v>
      </c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11" t="s">
        <v>25</v>
      </c>
      <c r="AL11" s="207"/>
      <c r="AM11" s="207"/>
      <c r="AN11" s="210" t="s">
        <v>1</v>
      </c>
      <c r="AO11" s="207"/>
      <c r="AR11" s="17"/>
      <c r="BE11" s="189"/>
      <c r="BS11" s="14" t="s">
        <v>6</v>
      </c>
    </row>
    <row r="12" spans="1:74" s="1" customFormat="1" ht="6.9" customHeight="1">
      <c r="B12" s="1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R12" s="17"/>
      <c r="BE12" s="189"/>
      <c r="BS12" s="14" t="s">
        <v>6</v>
      </c>
    </row>
    <row r="13" spans="1:74" s="1" customFormat="1" ht="12" customHeight="1">
      <c r="B13" s="17"/>
      <c r="D13" s="24" t="s">
        <v>26</v>
      </c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11" t="s">
        <v>23</v>
      </c>
      <c r="AL13" s="207"/>
      <c r="AM13" s="207"/>
      <c r="AN13" s="213"/>
      <c r="AO13" s="207"/>
      <c r="AR13" s="17"/>
      <c r="BE13" s="189"/>
      <c r="BS13" s="14" t="s">
        <v>6</v>
      </c>
    </row>
    <row r="14" spans="1:74" ht="13.2">
      <c r="B14" s="17"/>
      <c r="E14" s="214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1" t="s">
        <v>25</v>
      </c>
      <c r="AL14" s="207"/>
      <c r="AM14" s="207"/>
      <c r="AN14" s="213"/>
      <c r="AO14" s="207"/>
      <c r="AR14" s="17"/>
      <c r="BE14" s="189"/>
      <c r="BS14" s="14" t="s">
        <v>6</v>
      </c>
    </row>
    <row r="15" spans="1:74" s="1" customFormat="1" ht="6.9" customHeight="1">
      <c r="B15" s="1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R15" s="17"/>
      <c r="BE15" s="189"/>
      <c r="BS15" s="14" t="s">
        <v>3</v>
      </c>
    </row>
    <row r="16" spans="1:74" s="1" customFormat="1" ht="12" customHeight="1">
      <c r="B16" s="17"/>
      <c r="D16" s="24" t="s">
        <v>27</v>
      </c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11" t="s">
        <v>23</v>
      </c>
      <c r="AL16" s="207"/>
      <c r="AM16" s="207"/>
      <c r="AN16" s="210" t="s">
        <v>1</v>
      </c>
      <c r="AO16" s="207"/>
      <c r="AR16" s="17"/>
      <c r="BE16" s="189"/>
      <c r="BS16" s="14" t="s">
        <v>3</v>
      </c>
    </row>
    <row r="17" spans="1:71" s="1" customFormat="1" ht="18.45" customHeight="1">
      <c r="B17" s="17"/>
      <c r="E17" s="22" t="s">
        <v>28</v>
      </c>
      <c r="AK17" s="24" t="s">
        <v>25</v>
      </c>
      <c r="AN17" s="22" t="s">
        <v>1</v>
      </c>
      <c r="AR17" s="17"/>
      <c r="BE17" s="189"/>
      <c r="BS17" s="14" t="s">
        <v>29</v>
      </c>
    </row>
    <row r="18" spans="1:71" s="1" customFormat="1" ht="6.9" customHeight="1">
      <c r="B18" s="17"/>
      <c r="AR18" s="17"/>
      <c r="BE18" s="189"/>
      <c r="BS18" s="14" t="s">
        <v>6</v>
      </c>
    </row>
    <row r="19" spans="1:71" s="1" customFormat="1" ht="12" customHeight="1">
      <c r="B19" s="17"/>
      <c r="D19" s="24" t="s">
        <v>30</v>
      </c>
      <c r="AK19" s="24" t="s">
        <v>23</v>
      </c>
      <c r="AN19" s="22" t="s">
        <v>1</v>
      </c>
      <c r="AR19" s="17"/>
      <c r="BE19" s="189"/>
      <c r="BS19" s="14" t="s">
        <v>6</v>
      </c>
    </row>
    <row r="20" spans="1:71" s="1" customFormat="1" ht="18.45" customHeight="1">
      <c r="B20" s="17"/>
      <c r="E20" s="22" t="s">
        <v>31</v>
      </c>
      <c r="AK20" s="24" t="s">
        <v>25</v>
      </c>
      <c r="AN20" s="22" t="s">
        <v>1</v>
      </c>
      <c r="AR20" s="17"/>
      <c r="BE20" s="189"/>
      <c r="BS20" s="14" t="s">
        <v>29</v>
      </c>
    </row>
    <row r="21" spans="1:71" s="1" customFormat="1" ht="6.9" customHeight="1">
      <c r="B21" s="17"/>
      <c r="AR21" s="17"/>
      <c r="BE21" s="189"/>
    </row>
    <row r="22" spans="1:71" s="1" customFormat="1" ht="12" customHeight="1">
      <c r="B22" s="17"/>
      <c r="D22" s="24" t="s">
        <v>32</v>
      </c>
      <c r="AR22" s="17"/>
      <c r="BE22" s="189"/>
    </row>
    <row r="23" spans="1:71" s="1" customFormat="1" ht="16.5" customHeight="1">
      <c r="B23" s="17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7"/>
      <c r="BE23" s="189"/>
    </row>
    <row r="24" spans="1:71" s="1" customFormat="1" ht="6.9" customHeight="1">
      <c r="B24" s="17"/>
      <c r="AR24" s="17"/>
      <c r="BE24" s="189"/>
    </row>
    <row r="25" spans="1:71" s="1" customFormat="1" ht="6.9" customHeight="1">
      <c r="B25" s="1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7"/>
      <c r="BE25" s="189"/>
    </row>
    <row r="26" spans="1:71" s="1" customFormat="1" ht="14.4" customHeight="1">
      <c r="B26" s="17"/>
      <c r="D26" s="27" t="s">
        <v>33</v>
      </c>
      <c r="AK26" s="194">
        <f>ROUND(AG94,2)</f>
        <v>0</v>
      </c>
      <c r="AL26" s="192"/>
      <c r="AM26" s="192"/>
      <c r="AN26" s="192"/>
      <c r="AO26" s="192"/>
      <c r="AR26" s="17"/>
      <c r="BE26" s="189"/>
    </row>
    <row r="27" spans="1:71" s="1" customFormat="1" ht="14.4" customHeight="1">
      <c r="B27" s="17"/>
      <c r="D27" s="27" t="s">
        <v>34</v>
      </c>
      <c r="AK27" s="194">
        <f>ROUND(AG97, 2)</f>
        <v>0</v>
      </c>
      <c r="AL27" s="194"/>
      <c r="AM27" s="194"/>
      <c r="AN27" s="194"/>
      <c r="AO27" s="194"/>
      <c r="AR27" s="17"/>
      <c r="BE27" s="189"/>
    </row>
    <row r="28" spans="1:7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30"/>
      <c r="BE28" s="189"/>
    </row>
    <row r="29" spans="1:71" s="2" customFormat="1" ht="25.95" customHeight="1">
      <c r="A29" s="29"/>
      <c r="B29" s="30"/>
      <c r="C29" s="29"/>
      <c r="D29" s="31" t="s">
        <v>35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95">
        <f>ROUND(AK26 + AK27, 2)</f>
        <v>0</v>
      </c>
      <c r="AL29" s="196"/>
      <c r="AM29" s="196"/>
      <c r="AN29" s="196"/>
      <c r="AO29" s="196"/>
      <c r="AP29" s="29"/>
      <c r="AQ29" s="29"/>
      <c r="AR29" s="30"/>
      <c r="BE29" s="189"/>
    </row>
    <row r="30" spans="1:71" s="2" customFormat="1" ht="6.9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30"/>
      <c r="BE30" s="189"/>
    </row>
    <row r="31" spans="1:71" s="2" customFormat="1" ht="13.2">
      <c r="A31" s="29"/>
      <c r="B31" s="30"/>
      <c r="C31" s="29"/>
      <c r="D31" s="29"/>
      <c r="E31" s="29"/>
      <c r="F31" s="29"/>
      <c r="G31" s="29"/>
      <c r="H31" s="29"/>
      <c r="I31" s="29"/>
      <c r="J31" s="29"/>
      <c r="K31" s="29"/>
      <c r="L31" s="197" t="s">
        <v>36</v>
      </c>
      <c r="M31" s="197"/>
      <c r="N31" s="197"/>
      <c r="O31" s="197"/>
      <c r="P31" s="197"/>
      <c r="Q31" s="29"/>
      <c r="R31" s="29"/>
      <c r="S31" s="29"/>
      <c r="T31" s="29"/>
      <c r="U31" s="29"/>
      <c r="V31" s="29"/>
      <c r="W31" s="197" t="s">
        <v>37</v>
      </c>
      <c r="X31" s="197"/>
      <c r="Y31" s="197"/>
      <c r="Z31" s="197"/>
      <c r="AA31" s="197"/>
      <c r="AB31" s="197"/>
      <c r="AC31" s="197"/>
      <c r="AD31" s="197"/>
      <c r="AE31" s="197"/>
      <c r="AF31" s="29"/>
      <c r="AG31" s="29"/>
      <c r="AH31" s="29"/>
      <c r="AI31" s="29"/>
      <c r="AJ31" s="29"/>
      <c r="AK31" s="197" t="s">
        <v>38</v>
      </c>
      <c r="AL31" s="197"/>
      <c r="AM31" s="197"/>
      <c r="AN31" s="197"/>
      <c r="AO31" s="197"/>
      <c r="AP31" s="29"/>
      <c r="AQ31" s="29"/>
      <c r="AR31" s="30"/>
      <c r="BE31" s="189"/>
    </row>
    <row r="32" spans="1:71" s="3" customFormat="1" ht="14.4" customHeight="1">
      <c r="B32" s="34"/>
      <c r="D32" s="24" t="s">
        <v>39</v>
      </c>
      <c r="F32" s="24" t="s">
        <v>40</v>
      </c>
      <c r="L32" s="198">
        <v>0.21</v>
      </c>
      <c r="M32" s="199"/>
      <c r="N32" s="199"/>
      <c r="O32" s="199"/>
      <c r="P32" s="199"/>
      <c r="W32" s="200">
        <f>ROUND(AZ94 + SUM(CD97:CD101), 2)</f>
        <v>0</v>
      </c>
      <c r="X32" s="199"/>
      <c r="Y32" s="199"/>
      <c r="Z32" s="199"/>
      <c r="AA32" s="199"/>
      <c r="AB32" s="199"/>
      <c r="AC32" s="199"/>
      <c r="AD32" s="199"/>
      <c r="AE32" s="199"/>
      <c r="AK32" s="200">
        <f>ROUND(AV94 + SUM(BY97:BY101), 2)</f>
        <v>0</v>
      </c>
      <c r="AL32" s="199"/>
      <c r="AM32" s="199"/>
      <c r="AN32" s="199"/>
      <c r="AO32" s="199"/>
      <c r="AR32" s="34"/>
      <c r="BE32" s="190"/>
    </row>
    <row r="33" spans="1:57" s="3" customFormat="1" ht="14.4" customHeight="1">
      <c r="B33" s="34"/>
      <c r="F33" s="24" t="s">
        <v>41</v>
      </c>
      <c r="L33" s="198">
        <v>0.15</v>
      </c>
      <c r="M33" s="199"/>
      <c r="N33" s="199"/>
      <c r="O33" s="199"/>
      <c r="P33" s="199"/>
      <c r="W33" s="200">
        <f>ROUND(BA94 + SUM(CE97:CE101), 2)</f>
        <v>0</v>
      </c>
      <c r="X33" s="199"/>
      <c r="Y33" s="199"/>
      <c r="Z33" s="199"/>
      <c r="AA33" s="199"/>
      <c r="AB33" s="199"/>
      <c r="AC33" s="199"/>
      <c r="AD33" s="199"/>
      <c r="AE33" s="199"/>
      <c r="AK33" s="200">
        <f>ROUND(AW94 + SUM(BZ97:BZ101), 2)</f>
        <v>0</v>
      </c>
      <c r="AL33" s="199"/>
      <c r="AM33" s="199"/>
      <c r="AN33" s="199"/>
      <c r="AO33" s="199"/>
      <c r="AR33" s="34"/>
      <c r="BE33" s="190"/>
    </row>
    <row r="34" spans="1:57" s="3" customFormat="1" ht="14.4" hidden="1" customHeight="1">
      <c r="B34" s="34"/>
      <c r="F34" s="24" t="s">
        <v>42</v>
      </c>
      <c r="L34" s="198">
        <v>0.21</v>
      </c>
      <c r="M34" s="199"/>
      <c r="N34" s="199"/>
      <c r="O34" s="199"/>
      <c r="P34" s="199"/>
      <c r="W34" s="200">
        <f>ROUND(BB94 + SUM(CF97:CF101), 2)</f>
        <v>0</v>
      </c>
      <c r="X34" s="199"/>
      <c r="Y34" s="199"/>
      <c r="Z34" s="199"/>
      <c r="AA34" s="199"/>
      <c r="AB34" s="199"/>
      <c r="AC34" s="199"/>
      <c r="AD34" s="199"/>
      <c r="AE34" s="199"/>
      <c r="AK34" s="200">
        <v>0</v>
      </c>
      <c r="AL34" s="199"/>
      <c r="AM34" s="199"/>
      <c r="AN34" s="199"/>
      <c r="AO34" s="199"/>
      <c r="AR34" s="34"/>
      <c r="BE34" s="190"/>
    </row>
    <row r="35" spans="1:57" s="3" customFormat="1" ht="14.4" hidden="1" customHeight="1">
      <c r="B35" s="34"/>
      <c r="F35" s="24" t="s">
        <v>43</v>
      </c>
      <c r="L35" s="198">
        <v>0.15</v>
      </c>
      <c r="M35" s="199"/>
      <c r="N35" s="199"/>
      <c r="O35" s="199"/>
      <c r="P35" s="199"/>
      <c r="W35" s="200">
        <f>ROUND(BC94 + SUM(CG97:CG101), 2)</f>
        <v>0</v>
      </c>
      <c r="X35" s="199"/>
      <c r="Y35" s="199"/>
      <c r="Z35" s="199"/>
      <c r="AA35" s="199"/>
      <c r="AB35" s="199"/>
      <c r="AC35" s="199"/>
      <c r="AD35" s="199"/>
      <c r="AE35" s="199"/>
      <c r="AK35" s="200">
        <v>0</v>
      </c>
      <c r="AL35" s="199"/>
      <c r="AM35" s="199"/>
      <c r="AN35" s="199"/>
      <c r="AO35" s="199"/>
      <c r="AR35" s="34"/>
    </row>
    <row r="36" spans="1:57" s="3" customFormat="1" ht="14.4" hidden="1" customHeight="1">
      <c r="B36" s="34"/>
      <c r="F36" s="24" t="s">
        <v>44</v>
      </c>
      <c r="L36" s="198">
        <v>0</v>
      </c>
      <c r="M36" s="199"/>
      <c r="N36" s="199"/>
      <c r="O36" s="199"/>
      <c r="P36" s="199"/>
      <c r="W36" s="200">
        <f>ROUND(BD94 + SUM(CH97:CH101), 2)</f>
        <v>0</v>
      </c>
      <c r="X36" s="199"/>
      <c r="Y36" s="199"/>
      <c r="Z36" s="199"/>
      <c r="AA36" s="199"/>
      <c r="AB36" s="199"/>
      <c r="AC36" s="199"/>
      <c r="AD36" s="199"/>
      <c r="AE36" s="199"/>
      <c r="AK36" s="200">
        <v>0</v>
      </c>
      <c r="AL36" s="199"/>
      <c r="AM36" s="199"/>
      <c r="AN36" s="199"/>
      <c r="AO36" s="199"/>
      <c r="AR36" s="34"/>
    </row>
    <row r="37" spans="1:57" s="2" customFormat="1" ht="6.9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2" customFormat="1" ht="25.95" customHeight="1">
      <c r="A38" s="29"/>
      <c r="B38" s="30"/>
      <c r="C38" s="35"/>
      <c r="D38" s="36" t="s">
        <v>45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8" t="s">
        <v>46</v>
      </c>
      <c r="U38" s="37"/>
      <c r="V38" s="37"/>
      <c r="W38" s="37"/>
      <c r="X38" s="201" t="s">
        <v>47</v>
      </c>
      <c r="Y38" s="202"/>
      <c r="Z38" s="202"/>
      <c r="AA38" s="202"/>
      <c r="AB38" s="202"/>
      <c r="AC38" s="37"/>
      <c r="AD38" s="37"/>
      <c r="AE38" s="37"/>
      <c r="AF38" s="37"/>
      <c r="AG38" s="37"/>
      <c r="AH38" s="37"/>
      <c r="AI38" s="37"/>
      <c r="AJ38" s="37"/>
      <c r="AK38" s="203">
        <f>SUM(AK29:AK36)</f>
        <v>0</v>
      </c>
      <c r="AL38" s="202"/>
      <c r="AM38" s="202"/>
      <c r="AN38" s="202"/>
      <c r="AO38" s="204"/>
      <c r="AP38" s="35"/>
      <c r="AQ38" s="35"/>
      <c r="AR38" s="30"/>
      <c r="BE38" s="29"/>
    </row>
    <row r="39" spans="1:57" s="2" customFormat="1" ht="6.9" customHeight="1">
      <c r="A39" s="29"/>
      <c r="B39" s="30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30"/>
      <c r="BE39" s="29"/>
    </row>
    <row r="40" spans="1:57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30"/>
      <c r="BE40" s="29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0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0" s="2" customFormat="1" ht="24.9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0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0" s="4" customFormat="1" ht="12" customHeight="1">
      <c r="B84" s="48"/>
      <c r="C84" s="24" t="s">
        <v>13</v>
      </c>
      <c r="L84" s="4" t="str">
        <f>K5</f>
        <v>19</v>
      </c>
      <c r="AR84" s="48"/>
    </row>
    <row r="85" spans="1:90" s="5" customFormat="1" ht="36.9" customHeight="1">
      <c r="B85" s="49"/>
      <c r="C85" s="50" t="s">
        <v>16</v>
      </c>
      <c r="L85" s="167" t="str">
        <f>K6</f>
        <v>Stavební úpravy MŠ Temenická 2309/61a, Šumperk - rekonstr. soc. zařízení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R85" s="49"/>
    </row>
    <row r="86" spans="1:90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0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Šumperk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69" t="str">
        <f>IF(AN8= "","",AN8)</f>
        <v>19. 10. 2020</v>
      </c>
      <c r="AN87" s="169"/>
      <c r="AO87" s="29"/>
      <c r="AP87" s="29"/>
      <c r="AQ87" s="29"/>
      <c r="AR87" s="30"/>
      <c r="BE87" s="29"/>
    </row>
    <row r="88" spans="1:90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0" s="2" customFormat="1" ht="15.15" customHeight="1">
      <c r="A89" s="29"/>
      <c r="B89" s="30"/>
      <c r="C89" s="24" t="s">
        <v>396</v>
      </c>
      <c r="D89" s="1"/>
      <c r="E89" s="1"/>
      <c r="F89" s="1"/>
      <c r="G89" s="29"/>
      <c r="H89" s="29"/>
      <c r="I89" s="29"/>
      <c r="J89" s="29"/>
      <c r="K89" s="29"/>
      <c r="L89" s="4" t="str">
        <f>IF(E11= "","",E11)</f>
        <v>Město Šumperk, nám. Míru 364/1, Šumperk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174" t="str">
        <f>IF(E17="","",E17)</f>
        <v>Radim Šelong</v>
      </c>
      <c r="AN89" s="175"/>
      <c r="AO89" s="175"/>
      <c r="AP89" s="175"/>
      <c r="AQ89" s="29"/>
      <c r="AR89" s="30"/>
      <c r="AS89" s="170" t="s">
        <v>55</v>
      </c>
      <c r="AT89" s="171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0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>
        <f>IF(E14= "Vyplň údaj","",E14)</f>
        <v>0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174" t="str">
        <f>IF(E20="","",E20)</f>
        <v xml:space="preserve"> </v>
      </c>
      <c r="AN90" s="175"/>
      <c r="AO90" s="175"/>
      <c r="AP90" s="175"/>
      <c r="AQ90" s="29"/>
      <c r="AR90" s="30"/>
      <c r="AS90" s="172"/>
      <c r="AT90" s="173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0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72"/>
      <c r="AT91" s="173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0" s="2" customFormat="1" ht="29.25" customHeight="1">
      <c r="A92" s="29"/>
      <c r="B92" s="30"/>
      <c r="C92" s="179" t="s">
        <v>56</v>
      </c>
      <c r="D92" s="177"/>
      <c r="E92" s="177"/>
      <c r="F92" s="177"/>
      <c r="G92" s="177"/>
      <c r="H92" s="57"/>
      <c r="I92" s="176" t="s">
        <v>57</v>
      </c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80" t="s">
        <v>58</v>
      </c>
      <c r="AH92" s="177"/>
      <c r="AI92" s="177"/>
      <c r="AJ92" s="177"/>
      <c r="AK92" s="177"/>
      <c r="AL92" s="177"/>
      <c r="AM92" s="177"/>
      <c r="AN92" s="176" t="s">
        <v>59</v>
      </c>
      <c r="AO92" s="177"/>
      <c r="AP92" s="178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0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0" s="6" customFormat="1" ht="32.4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5">
        <f>ROUND(AG95,2)</f>
        <v>0</v>
      </c>
      <c r="AH94" s="185"/>
      <c r="AI94" s="185"/>
      <c r="AJ94" s="185"/>
      <c r="AK94" s="185"/>
      <c r="AL94" s="185"/>
      <c r="AM94" s="185"/>
      <c r="AN94" s="186">
        <f>SUM(AG94,AT94)</f>
        <v>0</v>
      </c>
      <c r="AO94" s="186"/>
      <c r="AP94" s="186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ROUND(AZ94*L32,2)</f>
        <v>0</v>
      </c>
      <c r="AW94" s="71">
        <f>ROUND(BA94*L33,2)</f>
        <v>0</v>
      </c>
      <c r="AX94" s="71">
        <f>ROUND(BB94*L32,2)</f>
        <v>0</v>
      </c>
      <c r="AY94" s="71">
        <f>ROUND(BC94*L33,2)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74</v>
      </c>
      <c r="BT94" s="74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0" s="7" customFormat="1" ht="37.5" customHeight="1">
      <c r="A95" s="75" t="s">
        <v>78</v>
      </c>
      <c r="B95" s="76"/>
      <c r="C95" s="77"/>
      <c r="D95" s="181" t="s">
        <v>14</v>
      </c>
      <c r="E95" s="181"/>
      <c r="F95" s="181"/>
      <c r="G95" s="181"/>
      <c r="H95" s="181"/>
      <c r="I95" s="78"/>
      <c r="J95" s="181" t="s">
        <v>17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82">
        <f>'19 - Stavební úpravy MŠ T...'!J30</f>
        <v>0</v>
      </c>
      <c r="AH95" s="183"/>
      <c r="AI95" s="183"/>
      <c r="AJ95" s="183"/>
      <c r="AK95" s="183"/>
      <c r="AL95" s="183"/>
      <c r="AM95" s="183"/>
      <c r="AN95" s="182">
        <f>SUM(AG95,AT95)</f>
        <v>0</v>
      </c>
      <c r="AO95" s="183"/>
      <c r="AP95" s="183"/>
      <c r="AQ95" s="79" t="s">
        <v>79</v>
      </c>
      <c r="AR95" s="76"/>
      <c r="AS95" s="80">
        <v>0</v>
      </c>
      <c r="AT95" s="81">
        <f>ROUND(SUM(AV95:AW95),2)</f>
        <v>0</v>
      </c>
      <c r="AU95" s="82">
        <f>'19 - Stavební úpravy MŠ T...'!P129</f>
        <v>0</v>
      </c>
      <c r="AV95" s="81">
        <f>'19 - Stavební úpravy MŠ T...'!J33</f>
        <v>0</v>
      </c>
      <c r="AW95" s="81">
        <f>'19 - Stavební úpravy MŠ T...'!J34</f>
        <v>0</v>
      </c>
      <c r="AX95" s="81">
        <f>'19 - Stavební úpravy MŠ T...'!J35</f>
        <v>0</v>
      </c>
      <c r="AY95" s="81">
        <f>'19 - Stavební úpravy MŠ T...'!J36</f>
        <v>0</v>
      </c>
      <c r="AZ95" s="81">
        <f>'19 - Stavební úpravy MŠ T...'!F33</f>
        <v>0</v>
      </c>
      <c r="BA95" s="81">
        <f>'19 - Stavební úpravy MŠ T...'!F34</f>
        <v>0</v>
      </c>
      <c r="BB95" s="81">
        <f>'19 - Stavební úpravy MŠ T...'!F35</f>
        <v>0</v>
      </c>
      <c r="BC95" s="81">
        <f>'19 - Stavební úpravy MŠ T...'!F36</f>
        <v>0</v>
      </c>
      <c r="BD95" s="83">
        <f>'19 - Stavební úpravy MŠ T...'!F37</f>
        <v>0</v>
      </c>
      <c r="BT95" s="84" t="s">
        <v>80</v>
      </c>
      <c r="BU95" s="84" t="s">
        <v>81</v>
      </c>
      <c r="BV95" s="84" t="s">
        <v>76</v>
      </c>
      <c r="BW95" s="84" t="s">
        <v>4</v>
      </c>
      <c r="BX95" s="84" t="s">
        <v>77</v>
      </c>
      <c r="CL95" s="84" t="s">
        <v>1</v>
      </c>
    </row>
    <row r="96" spans="1:90" ht="10.199999999999999">
      <c r="B96" s="17"/>
      <c r="AR96" s="17"/>
    </row>
    <row r="97" spans="1:89" s="2" customFormat="1" ht="30" customHeight="1">
      <c r="A97" s="29"/>
      <c r="B97" s="30"/>
      <c r="C97" s="66" t="s">
        <v>82</v>
      </c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7">
        <f>ROUND(SUM(AG98:AG101), 2)</f>
        <v>0</v>
      </c>
      <c r="AH97" s="217"/>
      <c r="AI97" s="217"/>
      <c r="AJ97" s="217"/>
      <c r="AK97" s="217"/>
      <c r="AL97" s="217"/>
      <c r="AM97" s="217"/>
      <c r="AN97" s="186">
        <f>ROUND(SUM(AN98:AN101), 2)</f>
        <v>0</v>
      </c>
      <c r="AO97" s="186"/>
      <c r="AP97" s="186"/>
      <c r="AQ97" s="85"/>
      <c r="AR97" s="30"/>
      <c r="AS97" s="59" t="s">
        <v>83</v>
      </c>
      <c r="AT97" s="60" t="s">
        <v>84</v>
      </c>
      <c r="AU97" s="60" t="s">
        <v>39</v>
      </c>
      <c r="AV97" s="61" t="s">
        <v>62</v>
      </c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89" s="2" customFormat="1" ht="19.95" customHeight="1">
      <c r="A98" s="29"/>
      <c r="B98" s="30"/>
      <c r="C98" s="29"/>
      <c r="D98" s="218" t="s">
        <v>85</v>
      </c>
      <c r="E98" s="218"/>
      <c r="F98" s="218"/>
      <c r="G98" s="218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216"/>
      <c r="AD98" s="216"/>
      <c r="AE98" s="216"/>
      <c r="AF98" s="216"/>
      <c r="AG98" s="219">
        <f>ROUND(AG94 * AS98, 2)</f>
        <v>0</v>
      </c>
      <c r="AH98" s="220"/>
      <c r="AI98" s="220"/>
      <c r="AJ98" s="220"/>
      <c r="AK98" s="220"/>
      <c r="AL98" s="220"/>
      <c r="AM98" s="220"/>
      <c r="AN98" s="184">
        <f>ROUND(AG98 + AV98, 2)</f>
        <v>0</v>
      </c>
      <c r="AO98" s="184"/>
      <c r="AP98" s="184"/>
      <c r="AQ98" s="29"/>
      <c r="AR98" s="30"/>
      <c r="AS98" s="86">
        <v>0</v>
      </c>
      <c r="AT98" s="87" t="s">
        <v>86</v>
      </c>
      <c r="AU98" s="87" t="s">
        <v>40</v>
      </c>
      <c r="AV98" s="88">
        <f>ROUND(IF(AU98="základní",AG98*L32,IF(AU98="snížená",AG98*L33,0)), 2)</f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V98" s="14" t="s">
        <v>87</v>
      </c>
      <c r="BY98" s="89">
        <f>IF(AU98="základní",AV98,0)</f>
        <v>0</v>
      </c>
      <c r="BZ98" s="89">
        <f>IF(AU98="snížená",AV98,0)</f>
        <v>0</v>
      </c>
      <c r="CA98" s="89">
        <v>0</v>
      </c>
      <c r="CB98" s="89">
        <v>0</v>
      </c>
      <c r="CC98" s="89">
        <v>0</v>
      </c>
      <c r="CD98" s="89">
        <f>IF(AU98="základní",AG98,0)</f>
        <v>0</v>
      </c>
      <c r="CE98" s="89">
        <f>IF(AU98="snížená",AG98,0)</f>
        <v>0</v>
      </c>
      <c r="CF98" s="89">
        <f>IF(AU98="zákl. přenesená",AG98,0)</f>
        <v>0</v>
      </c>
      <c r="CG98" s="89">
        <f>IF(AU98="sníž. přenesená",AG98,0)</f>
        <v>0</v>
      </c>
      <c r="CH98" s="89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pans="1:89" s="2" customFormat="1" ht="19.95" customHeight="1">
      <c r="A99" s="29"/>
      <c r="B99" s="30"/>
      <c r="C99" s="29"/>
      <c r="D99" s="221" t="s">
        <v>88</v>
      </c>
      <c r="E99" s="218"/>
      <c r="F99" s="218"/>
      <c r="G99" s="218"/>
      <c r="H99" s="218"/>
      <c r="I99" s="218"/>
      <c r="J99" s="218"/>
      <c r="K99" s="218"/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18"/>
      <c r="Y99" s="218"/>
      <c r="Z99" s="218"/>
      <c r="AA99" s="218"/>
      <c r="AB99" s="218"/>
      <c r="AC99" s="216"/>
      <c r="AD99" s="216"/>
      <c r="AE99" s="216"/>
      <c r="AF99" s="216"/>
      <c r="AG99" s="219">
        <f>ROUND(AG94 * AS99, 2)</f>
        <v>0</v>
      </c>
      <c r="AH99" s="220"/>
      <c r="AI99" s="220"/>
      <c r="AJ99" s="220"/>
      <c r="AK99" s="220"/>
      <c r="AL99" s="220"/>
      <c r="AM99" s="220"/>
      <c r="AN99" s="184">
        <f>ROUND(AG99 + AV99, 2)</f>
        <v>0</v>
      </c>
      <c r="AO99" s="184"/>
      <c r="AP99" s="184"/>
      <c r="AQ99" s="29"/>
      <c r="AR99" s="30"/>
      <c r="AS99" s="86">
        <v>0</v>
      </c>
      <c r="AT99" s="87" t="s">
        <v>86</v>
      </c>
      <c r="AU99" s="87" t="s">
        <v>40</v>
      </c>
      <c r="AV99" s="88">
        <f>ROUND(IF(AU99="základní",AG99*L32,IF(AU99="snížená",AG99*L33,0)), 2)</f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V99" s="14" t="s">
        <v>89</v>
      </c>
      <c r="BY99" s="89">
        <f>IF(AU99="základní",AV99,0)</f>
        <v>0</v>
      </c>
      <c r="BZ99" s="89">
        <f>IF(AU99="snížená",AV99,0)</f>
        <v>0</v>
      </c>
      <c r="CA99" s="89">
        <v>0</v>
      </c>
      <c r="CB99" s="89">
        <v>0</v>
      </c>
      <c r="CC99" s="89">
        <v>0</v>
      </c>
      <c r="CD99" s="89">
        <f>IF(AU99="základní",AG99,0)</f>
        <v>0</v>
      </c>
      <c r="CE99" s="89">
        <f>IF(AU99="snížená",AG99,0)</f>
        <v>0</v>
      </c>
      <c r="CF99" s="89">
        <f>IF(AU99="zákl. přenesená",AG99,0)</f>
        <v>0</v>
      </c>
      <c r="CG99" s="89">
        <f>IF(AU99="sníž. přenesená",AG99,0)</f>
        <v>0</v>
      </c>
      <c r="CH99" s="89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pans="1:89" s="2" customFormat="1" ht="19.95" customHeight="1">
      <c r="A100" s="29"/>
      <c r="B100" s="30"/>
      <c r="C100" s="29"/>
      <c r="D100" s="221" t="s">
        <v>88</v>
      </c>
      <c r="E100" s="218"/>
      <c r="F100" s="218"/>
      <c r="G100" s="218"/>
      <c r="H100" s="218"/>
      <c r="I100" s="218"/>
      <c r="J100" s="218"/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18"/>
      <c r="Y100" s="218"/>
      <c r="Z100" s="218"/>
      <c r="AA100" s="218"/>
      <c r="AB100" s="218"/>
      <c r="AC100" s="216"/>
      <c r="AD100" s="216"/>
      <c r="AE100" s="216"/>
      <c r="AF100" s="216"/>
      <c r="AG100" s="219">
        <f>ROUND(AG94 * AS100, 2)</f>
        <v>0</v>
      </c>
      <c r="AH100" s="220"/>
      <c r="AI100" s="220"/>
      <c r="AJ100" s="220"/>
      <c r="AK100" s="220"/>
      <c r="AL100" s="220"/>
      <c r="AM100" s="220"/>
      <c r="AN100" s="184">
        <f>ROUND(AG100 + AV100, 2)</f>
        <v>0</v>
      </c>
      <c r="AO100" s="184"/>
      <c r="AP100" s="184"/>
      <c r="AQ100" s="29"/>
      <c r="AR100" s="30"/>
      <c r="AS100" s="86">
        <v>0</v>
      </c>
      <c r="AT100" s="87" t="s">
        <v>86</v>
      </c>
      <c r="AU100" s="87" t="s">
        <v>40</v>
      </c>
      <c r="AV100" s="88">
        <f>ROUND(IF(AU100="základní",AG100*L32,IF(AU100="snížená",AG100*L33,0)), 2)</f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V100" s="14" t="s">
        <v>89</v>
      </c>
      <c r="BY100" s="89">
        <f>IF(AU100="základní",AV100,0)</f>
        <v>0</v>
      </c>
      <c r="BZ100" s="89">
        <f>IF(AU100="snížená",AV100,0)</f>
        <v>0</v>
      </c>
      <c r="CA100" s="89">
        <v>0</v>
      </c>
      <c r="CB100" s="89">
        <v>0</v>
      </c>
      <c r="CC100" s="89">
        <v>0</v>
      </c>
      <c r="CD100" s="89">
        <f>IF(AU100="základní",AG100,0)</f>
        <v>0</v>
      </c>
      <c r="CE100" s="89">
        <f>IF(AU100="snížená",AG100,0)</f>
        <v>0</v>
      </c>
      <c r="CF100" s="89">
        <f>IF(AU100="zákl. přenesená",AG100,0)</f>
        <v>0</v>
      </c>
      <c r="CG100" s="89">
        <f>IF(AU100="sníž. přenesená",AG100,0)</f>
        <v>0</v>
      </c>
      <c r="CH100" s="89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pans="1:89" s="2" customFormat="1" ht="19.95" customHeight="1">
      <c r="A101" s="29"/>
      <c r="B101" s="30"/>
      <c r="C101" s="29"/>
      <c r="D101" s="221" t="s">
        <v>88</v>
      </c>
      <c r="E101" s="218"/>
      <c r="F101" s="218"/>
      <c r="G101" s="218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18"/>
      <c r="Y101" s="218"/>
      <c r="Z101" s="218"/>
      <c r="AA101" s="218"/>
      <c r="AB101" s="218"/>
      <c r="AC101" s="216"/>
      <c r="AD101" s="216"/>
      <c r="AE101" s="216"/>
      <c r="AF101" s="216"/>
      <c r="AG101" s="219">
        <f>ROUND(AG94 * AS101, 2)</f>
        <v>0</v>
      </c>
      <c r="AH101" s="220"/>
      <c r="AI101" s="220"/>
      <c r="AJ101" s="220"/>
      <c r="AK101" s="220"/>
      <c r="AL101" s="220"/>
      <c r="AM101" s="220"/>
      <c r="AN101" s="184">
        <f>ROUND(AG101 + AV101, 2)</f>
        <v>0</v>
      </c>
      <c r="AO101" s="184"/>
      <c r="AP101" s="184"/>
      <c r="AQ101" s="29"/>
      <c r="AR101" s="30"/>
      <c r="AS101" s="90">
        <v>0</v>
      </c>
      <c r="AT101" s="91" t="s">
        <v>86</v>
      </c>
      <c r="AU101" s="91" t="s">
        <v>40</v>
      </c>
      <c r="AV101" s="92">
        <f>ROUND(IF(AU101="základní",AG101*L32,IF(AU101="snížená",AG101*L33,0)), 2)</f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V101" s="14" t="s">
        <v>89</v>
      </c>
      <c r="BY101" s="89">
        <f>IF(AU101="základní",AV101,0)</f>
        <v>0</v>
      </c>
      <c r="BZ101" s="89">
        <f>IF(AU101="snížená",AV101,0)</f>
        <v>0</v>
      </c>
      <c r="CA101" s="89">
        <v>0</v>
      </c>
      <c r="CB101" s="89">
        <v>0</v>
      </c>
      <c r="CC101" s="89">
        <v>0</v>
      </c>
      <c r="CD101" s="89">
        <f>IF(AU101="základní",AG101,0)</f>
        <v>0</v>
      </c>
      <c r="CE101" s="89">
        <f>IF(AU101="snížená",AG101,0)</f>
        <v>0</v>
      </c>
      <c r="CF101" s="89">
        <f>IF(AU101="zákl. přenesená",AG101,0)</f>
        <v>0</v>
      </c>
      <c r="CG101" s="89">
        <f>IF(AU101="sníž. přenesená",AG101,0)</f>
        <v>0</v>
      </c>
      <c r="CH101" s="89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pans="1:89" s="2" customFormat="1" ht="10.8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30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</row>
    <row r="103" spans="1:89" s="2" customFormat="1" ht="30" customHeight="1">
      <c r="A103" s="29"/>
      <c r="B103" s="30"/>
      <c r="C103" s="93" t="s">
        <v>90</v>
      </c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187">
        <f>ROUND(AG94 + AG97, 2)</f>
        <v>0</v>
      </c>
      <c r="AH103" s="187"/>
      <c r="AI103" s="187"/>
      <c r="AJ103" s="187"/>
      <c r="AK103" s="187"/>
      <c r="AL103" s="187"/>
      <c r="AM103" s="187"/>
      <c r="AN103" s="187">
        <f>ROUND(AN94 + AN97, 2)</f>
        <v>0</v>
      </c>
      <c r="AO103" s="187"/>
      <c r="AP103" s="187"/>
      <c r="AQ103" s="94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89" s="2" customFormat="1" ht="6.9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disablePrompts="1" count="2">
    <dataValidation type="list" allowBlank="1" showInputMessage="1" showErrorMessage="1" error="Povoleny jsou hodnoty základní, snížená, zákl. přenesená, sníž. přenesená, nulová." sqref="AU97:AU101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 xr:uid="{00000000-0002-0000-0000-000001000000}">
      <formula1>"stavební čast, technologická čast, investiční čast"</formula1>
    </dataValidation>
  </dataValidations>
  <hyperlinks>
    <hyperlink ref="A95" location="'19 - Stavební úpravy MŠ T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5"/>
  <sheetViews>
    <sheetView showGridLines="0" workbookViewId="0">
      <selection activeCell="F10" sqref="F10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9" width="20.140625" style="207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207"/>
      <c r="L2" s="205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228"/>
      <c r="J3" s="16"/>
      <c r="K3" s="16"/>
      <c r="L3" s="17"/>
      <c r="AT3" s="14" t="s">
        <v>91</v>
      </c>
    </row>
    <row r="4" spans="1:46" s="1" customFormat="1" ht="24.9" customHeight="1">
      <c r="B4" s="17"/>
      <c r="D4" s="18" t="s">
        <v>92</v>
      </c>
      <c r="I4" s="207"/>
      <c r="L4" s="17"/>
      <c r="M4" s="96" t="s">
        <v>10</v>
      </c>
      <c r="AT4" s="14" t="s">
        <v>3</v>
      </c>
    </row>
    <row r="5" spans="1:46" s="1" customFormat="1" ht="6.9" customHeight="1">
      <c r="B5" s="17"/>
      <c r="I5" s="207"/>
      <c r="L5" s="17"/>
    </row>
    <row r="6" spans="1:46" s="2" customFormat="1" ht="12" customHeight="1">
      <c r="A6" s="29"/>
      <c r="B6" s="30"/>
      <c r="C6" s="29"/>
      <c r="D6" s="24" t="s">
        <v>16</v>
      </c>
      <c r="E6" s="29"/>
      <c r="F6" s="29"/>
      <c r="G6" s="29"/>
      <c r="H6" s="29"/>
      <c r="I6" s="216"/>
      <c r="J6" s="29"/>
      <c r="K6" s="29"/>
      <c r="L6" s="3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46" s="2" customFormat="1" ht="24.75" customHeight="1">
      <c r="A7" s="29"/>
      <c r="B7" s="30"/>
      <c r="C7" s="29"/>
      <c r="D7" s="29"/>
      <c r="E7" s="167" t="s">
        <v>17</v>
      </c>
      <c r="F7" s="206"/>
      <c r="G7" s="206"/>
      <c r="H7" s="206"/>
      <c r="I7" s="216"/>
      <c r="J7" s="29"/>
      <c r="K7" s="29"/>
      <c r="L7" s="3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46" s="2" customFormat="1" ht="10.199999999999999">
      <c r="A8" s="29"/>
      <c r="B8" s="30"/>
      <c r="C8" s="29"/>
      <c r="D8" s="29"/>
      <c r="E8" s="29"/>
      <c r="F8" s="29"/>
      <c r="G8" s="29"/>
      <c r="H8" s="29"/>
      <c r="I8" s="216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2" customHeight="1">
      <c r="A9" s="29"/>
      <c r="B9" s="30"/>
      <c r="C9" s="29"/>
      <c r="D9" s="24" t="s">
        <v>395</v>
      </c>
      <c r="F9" s="22" t="s">
        <v>129</v>
      </c>
      <c r="G9" s="29"/>
      <c r="H9" s="29"/>
      <c r="I9" s="211" t="s">
        <v>18</v>
      </c>
      <c r="J9" s="22" t="s">
        <v>1</v>
      </c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19</v>
      </c>
      <c r="E10" s="29"/>
      <c r="F10" s="22" t="s">
        <v>20</v>
      </c>
      <c r="G10" s="29"/>
      <c r="H10" s="29"/>
      <c r="I10" s="211" t="s">
        <v>21</v>
      </c>
      <c r="J10" s="52" t="str">
        <f>'Rekapitulace stavby'!AN8</f>
        <v>19. 10. 2020</v>
      </c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0.8" customHeight="1">
      <c r="A11" s="29"/>
      <c r="B11" s="30"/>
      <c r="C11" s="29"/>
      <c r="D11" s="29"/>
      <c r="E11" s="29"/>
      <c r="F11" s="29"/>
      <c r="G11" s="29"/>
      <c r="H11" s="29"/>
      <c r="I11" s="216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396</v>
      </c>
      <c r="F12" s="29"/>
      <c r="G12" s="29"/>
      <c r="H12" s="29"/>
      <c r="I12" s="211" t="s">
        <v>23</v>
      </c>
      <c r="J12" s="22" t="s">
        <v>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8" customHeight="1">
      <c r="A13" s="29"/>
      <c r="B13" s="30"/>
      <c r="C13" s="29"/>
      <c r="D13" s="29"/>
      <c r="E13" s="210" t="s">
        <v>24</v>
      </c>
      <c r="F13" s="216"/>
      <c r="G13" s="216"/>
      <c r="H13" s="216"/>
      <c r="I13" s="211" t="s">
        <v>25</v>
      </c>
      <c r="J13" s="210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6.9" customHeight="1">
      <c r="A14" s="29"/>
      <c r="B14" s="30"/>
      <c r="C14" s="29"/>
      <c r="D14" s="29"/>
      <c r="E14" s="216"/>
      <c r="F14" s="216"/>
      <c r="G14" s="216"/>
      <c r="H14" s="216"/>
      <c r="I14" s="216"/>
      <c r="J14" s="216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26</v>
      </c>
      <c r="E15" s="216"/>
      <c r="F15" s="216"/>
      <c r="G15" s="216"/>
      <c r="H15" s="216"/>
      <c r="I15" s="211" t="s">
        <v>23</v>
      </c>
      <c r="J15" s="212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8" customHeight="1">
      <c r="A16" s="29"/>
      <c r="B16" s="30"/>
      <c r="C16" s="29"/>
      <c r="D16" s="29"/>
      <c r="E16" s="222"/>
      <c r="F16" s="223"/>
      <c r="G16" s="223"/>
      <c r="H16" s="223"/>
      <c r="I16" s="211" t="s">
        <v>25</v>
      </c>
      <c r="J16" s="212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6.9" customHeight="1">
      <c r="A17" s="29"/>
      <c r="B17" s="30"/>
      <c r="C17" s="29"/>
      <c r="D17" s="29"/>
      <c r="E17" s="216"/>
      <c r="F17" s="216"/>
      <c r="G17" s="216"/>
      <c r="H17" s="216"/>
      <c r="I17" s="216"/>
      <c r="J17" s="216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27</v>
      </c>
      <c r="E18" s="29"/>
      <c r="F18" s="29"/>
      <c r="G18" s="29"/>
      <c r="H18" s="29"/>
      <c r="I18" s="211" t="s">
        <v>23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28</v>
      </c>
      <c r="F19" s="29"/>
      <c r="G19" s="29"/>
      <c r="H19" s="29"/>
      <c r="I19" s="211" t="s">
        <v>25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" customHeight="1">
      <c r="A20" s="29"/>
      <c r="B20" s="30"/>
      <c r="C20" s="29"/>
      <c r="D20" s="29"/>
      <c r="E20" s="29"/>
      <c r="F20" s="29"/>
      <c r="G20" s="29"/>
      <c r="H20" s="29"/>
      <c r="I20" s="216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30</v>
      </c>
      <c r="E21" s="29"/>
      <c r="F21" s="29"/>
      <c r="G21" s="29"/>
      <c r="H21" s="29"/>
      <c r="I21" s="211" t="s">
        <v>23</v>
      </c>
      <c r="J21" s="22" t="str">
        <f>IF('Rekapitulace stavby'!AN19="","",'Rekapitulace stavby'!AN19)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2" t="str">
        <f>IF('Rekapitulace stavby'!E20="","",'Rekapitulace stavby'!E20)</f>
        <v xml:space="preserve"> </v>
      </c>
      <c r="F22" s="29"/>
      <c r="G22" s="29"/>
      <c r="H22" s="29"/>
      <c r="I22" s="211" t="s">
        <v>25</v>
      </c>
      <c r="J22" s="22" t="str">
        <f>IF('Rekapitulace stavby'!AN20="","",'Rekapitulace stavby'!AN20)</f>
        <v/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" customHeight="1">
      <c r="A23" s="29"/>
      <c r="B23" s="30"/>
      <c r="C23" s="29"/>
      <c r="D23" s="29"/>
      <c r="E23" s="29"/>
      <c r="F23" s="29"/>
      <c r="G23" s="29"/>
      <c r="H23" s="29"/>
      <c r="I23" s="216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32</v>
      </c>
      <c r="E24" s="29"/>
      <c r="F24" s="29"/>
      <c r="G24" s="29"/>
      <c r="H24" s="29"/>
      <c r="I24" s="216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8" customFormat="1" ht="16.5" customHeight="1">
      <c r="A25" s="97"/>
      <c r="B25" s="98"/>
      <c r="C25" s="97"/>
      <c r="D25" s="97"/>
      <c r="E25" s="193" t="s">
        <v>1</v>
      </c>
      <c r="F25" s="193"/>
      <c r="G25" s="193"/>
      <c r="H25" s="193"/>
      <c r="I25" s="229"/>
      <c r="J25" s="97"/>
      <c r="K25" s="97"/>
      <c r="L25" s="99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</row>
    <row r="26" spans="1:31" s="2" customFormat="1" ht="6.9" customHeight="1">
      <c r="A26" s="29"/>
      <c r="B26" s="30"/>
      <c r="C26" s="29"/>
      <c r="D26" s="29"/>
      <c r="E26" s="29"/>
      <c r="F26" s="29"/>
      <c r="G26" s="29"/>
      <c r="H26" s="29"/>
      <c r="I26" s="216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" customHeight="1">
      <c r="A27" s="29"/>
      <c r="B27" s="30"/>
      <c r="C27" s="29"/>
      <c r="D27" s="63"/>
      <c r="E27" s="63"/>
      <c r="F27" s="63"/>
      <c r="G27" s="63"/>
      <c r="H27" s="63"/>
      <c r="I27" s="230"/>
      <c r="J27" s="63"/>
      <c r="K27" s="63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4.4" customHeight="1">
      <c r="A28" s="29"/>
      <c r="B28" s="30"/>
      <c r="C28" s="29"/>
      <c r="D28" s="22" t="s">
        <v>93</v>
      </c>
      <c r="E28" s="29"/>
      <c r="F28" s="29"/>
      <c r="G28" s="29"/>
      <c r="H28" s="29"/>
      <c r="I28" s="216"/>
      <c r="J28" s="28">
        <f>J94</f>
        <v>0</v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14.4" customHeight="1">
      <c r="A29" s="29"/>
      <c r="B29" s="30"/>
      <c r="C29" s="29"/>
      <c r="D29" s="27" t="s">
        <v>85</v>
      </c>
      <c r="E29" s="29"/>
      <c r="F29" s="29"/>
      <c r="G29" s="29"/>
      <c r="H29" s="29"/>
      <c r="I29" s="216"/>
      <c r="J29" s="28">
        <f>J104</f>
        <v>0</v>
      </c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216"/>
      <c r="J30" s="68">
        <f>ROUND(J28 + J29,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230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23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101" t="s">
        <v>39</v>
      </c>
      <c r="E33" s="24" t="s">
        <v>40</v>
      </c>
      <c r="F33" s="102">
        <f>ROUND((SUM(BE104:BE111) + SUM(BE129:BE214)),  2)</f>
        <v>0</v>
      </c>
      <c r="G33" s="29"/>
      <c r="H33" s="29"/>
      <c r="I33" s="232">
        <v>0.21</v>
      </c>
      <c r="J33" s="102">
        <f>ROUND(((SUM(BE104:BE111) + SUM(BE129:BE214))*I33),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41</v>
      </c>
      <c r="F34" s="102">
        <f>ROUND((SUM(BF104:BF111) + SUM(BF129:BF214)),  2)</f>
        <v>0</v>
      </c>
      <c r="G34" s="29"/>
      <c r="H34" s="29"/>
      <c r="I34" s="232">
        <v>0.15</v>
      </c>
      <c r="J34" s="102">
        <f>ROUND(((SUM(BF104:BF111) + SUM(BF129:BF214))*I34),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42</v>
      </c>
      <c r="F35" s="102">
        <f>ROUND((SUM(BG104:BG111) + SUM(BG129:BG214)),  2)</f>
        <v>0</v>
      </c>
      <c r="G35" s="29"/>
      <c r="H35" s="29"/>
      <c r="I35" s="232">
        <v>0.21</v>
      </c>
      <c r="J35" s="102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43</v>
      </c>
      <c r="F36" s="102">
        <f>ROUND((SUM(BH104:BH111) + SUM(BH129:BH214)),  2)</f>
        <v>0</v>
      </c>
      <c r="G36" s="29"/>
      <c r="H36" s="29"/>
      <c r="I36" s="232">
        <v>0.15</v>
      </c>
      <c r="J36" s="102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44</v>
      </c>
      <c r="F37" s="102">
        <f>ROUND((SUM(BI104:BI111) + SUM(BI129:BI214)),  2)</f>
        <v>0</v>
      </c>
      <c r="G37" s="29"/>
      <c r="H37" s="29"/>
      <c r="I37" s="232">
        <v>0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16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4"/>
      <c r="D39" s="103" t="s">
        <v>45</v>
      </c>
      <c r="E39" s="57"/>
      <c r="F39" s="57"/>
      <c r="G39" s="104" t="s">
        <v>46</v>
      </c>
      <c r="H39" s="105" t="s">
        <v>47</v>
      </c>
      <c r="I39" s="233"/>
      <c r="J39" s="106">
        <f>SUM(J30:J37)</f>
        <v>0</v>
      </c>
      <c r="K39" s="107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16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I41" s="207"/>
      <c r="L41" s="17"/>
    </row>
    <row r="42" spans="1:31" s="1" customFormat="1" ht="14.4" customHeight="1">
      <c r="B42" s="17"/>
      <c r="I42" s="207"/>
      <c r="L42" s="17"/>
    </row>
    <row r="43" spans="1:31" s="1" customFormat="1" ht="14.4" customHeight="1">
      <c r="B43" s="17"/>
      <c r="I43" s="207"/>
      <c r="L43" s="17"/>
    </row>
    <row r="44" spans="1:31" s="1" customFormat="1" ht="14.4" customHeight="1">
      <c r="B44" s="17"/>
      <c r="I44" s="207"/>
      <c r="L44" s="17"/>
    </row>
    <row r="45" spans="1:31" s="1" customFormat="1" ht="14.4" customHeight="1">
      <c r="B45" s="17"/>
      <c r="I45" s="207"/>
      <c r="L45" s="17"/>
    </row>
    <row r="46" spans="1:31" s="1" customFormat="1" ht="14.4" customHeight="1">
      <c r="B46" s="17"/>
      <c r="I46" s="207"/>
      <c r="L46" s="17"/>
    </row>
    <row r="47" spans="1:31" s="1" customFormat="1" ht="14.4" customHeight="1">
      <c r="B47" s="17"/>
      <c r="I47" s="207"/>
      <c r="L47" s="17"/>
    </row>
    <row r="48" spans="1:31" s="1" customFormat="1" ht="14.4" customHeight="1">
      <c r="B48" s="17"/>
      <c r="I48" s="207"/>
      <c r="L48" s="17"/>
    </row>
    <row r="49" spans="1:31" s="1" customFormat="1" ht="14.4" customHeight="1">
      <c r="B49" s="17"/>
      <c r="I49" s="207"/>
      <c r="L49" s="17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234"/>
      <c r="J50" s="41"/>
      <c r="K50" s="41"/>
      <c r="L50" s="39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2" t="s">
        <v>50</v>
      </c>
      <c r="E61" s="32"/>
      <c r="F61" s="108" t="s">
        <v>51</v>
      </c>
      <c r="G61" s="42" t="s">
        <v>50</v>
      </c>
      <c r="H61" s="32"/>
      <c r="I61" s="235"/>
      <c r="J61" s="109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23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2" t="s">
        <v>50</v>
      </c>
      <c r="E76" s="32"/>
      <c r="F76" s="108" t="s">
        <v>51</v>
      </c>
      <c r="G76" s="42" t="s">
        <v>50</v>
      </c>
      <c r="H76" s="32"/>
      <c r="I76" s="235"/>
      <c r="J76" s="109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23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23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94</v>
      </c>
      <c r="D82" s="29"/>
      <c r="E82" s="29"/>
      <c r="F82" s="29"/>
      <c r="G82" s="29"/>
      <c r="H82" s="29"/>
      <c r="I82" s="216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16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16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4.75" customHeight="1">
      <c r="A85" s="29"/>
      <c r="B85" s="30"/>
      <c r="C85" s="29"/>
      <c r="D85" s="29"/>
      <c r="E85" s="167" t="str">
        <f>E7</f>
        <v>Stavební úpravy MŠ Temenická 2309/61a, Šumperk - rekonstr. soc. zařízení</v>
      </c>
      <c r="F85" s="206"/>
      <c r="G85" s="206"/>
      <c r="H85" s="206"/>
      <c r="I85" s="216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16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2" customHeight="1">
      <c r="A87" s="29"/>
      <c r="B87" s="30"/>
      <c r="C87" s="24" t="s">
        <v>19</v>
      </c>
      <c r="D87" s="29"/>
      <c r="E87" s="29"/>
      <c r="F87" s="22" t="str">
        <f>F10</f>
        <v>Šumperk</v>
      </c>
      <c r="G87" s="29"/>
      <c r="H87" s="29"/>
      <c r="I87" s="211" t="s">
        <v>21</v>
      </c>
      <c r="J87" s="52" t="str">
        <f>IF(J10="","",J10)</f>
        <v>19. 10. 2020</v>
      </c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16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5.15" customHeight="1">
      <c r="A89" s="29"/>
      <c r="B89" s="30"/>
      <c r="C89" s="24" t="s">
        <v>396</v>
      </c>
      <c r="E89" s="29"/>
      <c r="F89" s="22" t="str">
        <f>E13</f>
        <v>Město Šumperk, nám. Míru 364/1, Šumperk</v>
      </c>
      <c r="G89" s="29"/>
      <c r="H89" s="29"/>
      <c r="I89" s="211" t="s">
        <v>27</v>
      </c>
      <c r="J89" s="25" t="str">
        <f>E19</f>
        <v>Radim Šelong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15.15" customHeight="1">
      <c r="A90" s="29"/>
      <c r="B90" s="30"/>
      <c r="C90" s="24" t="s">
        <v>26</v>
      </c>
      <c r="D90" s="29"/>
      <c r="E90" s="29"/>
      <c r="F90" s="22" t="str">
        <f>IF(E16="","",E16)</f>
        <v/>
      </c>
      <c r="G90" s="29"/>
      <c r="H90" s="29"/>
      <c r="I90" s="211" t="s">
        <v>30</v>
      </c>
      <c r="J90" s="25" t="str">
        <f>E22</f>
        <v xml:space="preserve"> </v>
      </c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0.35" customHeight="1">
      <c r="A91" s="29"/>
      <c r="B91" s="30"/>
      <c r="C91" s="29"/>
      <c r="D91" s="29"/>
      <c r="E91" s="29"/>
      <c r="F91" s="29"/>
      <c r="G91" s="29"/>
      <c r="H91" s="29"/>
      <c r="I91" s="216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9.25" customHeight="1">
      <c r="A92" s="29"/>
      <c r="B92" s="30"/>
      <c r="C92" s="110" t="s">
        <v>95</v>
      </c>
      <c r="D92" s="94"/>
      <c r="E92" s="94"/>
      <c r="F92" s="94"/>
      <c r="G92" s="94"/>
      <c r="H92" s="94"/>
      <c r="I92" s="216"/>
      <c r="J92" s="111" t="s">
        <v>96</v>
      </c>
      <c r="K92" s="94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16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2.8" customHeight="1">
      <c r="A94" s="29"/>
      <c r="B94" s="30"/>
      <c r="C94" s="112" t="s">
        <v>97</v>
      </c>
      <c r="D94" s="29"/>
      <c r="E94" s="29"/>
      <c r="F94" s="29"/>
      <c r="G94" s="29"/>
      <c r="H94" s="29"/>
      <c r="I94" s="216"/>
      <c r="J94" s="68">
        <f>J129</f>
        <v>0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U94" s="14" t="s">
        <v>98</v>
      </c>
    </row>
    <row r="95" spans="1:47" s="9" customFormat="1" ht="24.9" customHeight="1">
      <c r="B95" s="113"/>
      <c r="D95" s="114" t="s">
        <v>99</v>
      </c>
      <c r="E95" s="115"/>
      <c r="F95" s="115"/>
      <c r="G95" s="115"/>
      <c r="H95" s="115"/>
      <c r="I95" s="239"/>
      <c r="J95" s="116">
        <f>J130</f>
        <v>0</v>
      </c>
      <c r="L95" s="113"/>
    </row>
    <row r="96" spans="1:47" s="10" customFormat="1" ht="19.95" customHeight="1">
      <c r="B96" s="117"/>
      <c r="D96" s="118" t="s">
        <v>100</v>
      </c>
      <c r="E96" s="119"/>
      <c r="F96" s="119"/>
      <c r="G96" s="119"/>
      <c r="H96" s="119"/>
      <c r="I96" s="240"/>
      <c r="J96" s="120">
        <f>J131</f>
        <v>0</v>
      </c>
      <c r="L96" s="117"/>
    </row>
    <row r="97" spans="1:65" s="10" customFormat="1" ht="19.95" customHeight="1">
      <c r="B97" s="117"/>
      <c r="D97" s="118" t="s">
        <v>101</v>
      </c>
      <c r="E97" s="119"/>
      <c r="F97" s="119"/>
      <c r="G97" s="119"/>
      <c r="H97" s="119"/>
      <c r="I97" s="240"/>
      <c r="J97" s="120">
        <f>J140</f>
        <v>0</v>
      </c>
      <c r="L97" s="117"/>
    </row>
    <row r="98" spans="1:65" s="10" customFormat="1" ht="19.95" customHeight="1">
      <c r="B98" s="117"/>
      <c r="D98" s="118" t="s">
        <v>102</v>
      </c>
      <c r="E98" s="119"/>
      <c r="F98" s="119"/>
      <c r="G98" s="119"/>
      <c r="H98" s="119"/>
      <c r="I98" s="240"/>
      <c r="J98" s="120">
        <f>J144</f>
        <v>0</v>
      </c>
      <c r="L98" s="117"/>
    </row>
    <row r="99" spans="1:65" s="10" customFormat="1" ht="19.95" customHeight="1">
      <c r="B99" s="117"/>
      <c r="D99" s="118" t="s">
        <v>103</v>
      </c>
      <c r="E99" s="119"/>
      <c r="F99" s="119"/>
      <c r="G99" s="119"/>
      <c r="H99" s="119"/>
      <c r="I99" s="240"/>
      <c r="J99" s="120">
        <f>J156</f>
        <v>0</v>
      </c>
      <c r="L99" s="117"/>
    </row>
    <row r="100" spans="1:65" s="10" customFormat="1" ht="19.95" customHeight="1">
      <c r="B100" s="117"/>
      <c r="D100" s="118" t="s">
        <v>104</v>
      </c>
      <c r="E100" s="119"/>
      <c r="F100" s="119"/>
      <c r="G100" s="119"/>
      <c r="H100" s="119"/>
      <c r="I100" s="240"/>
      <c r="J100" s="120">
        <f>J180</f>
        <v>0</v>
      </c>
      <c r="L100" s="117"/>
    </row>
    <row r="101" spans="1:65" s="10" customFormat="1" ht="19.95" customHeight="1">
      <c r="B101" s="117"/>
      <c r="D101" s="118" t="s">
        <v>105</v>
      </c>
      <c r="E101" s="119"/>
      <c r="F101" s="119"/>
      <c r="G101" s="119"/>
      <c r="H101" s="119"/>
      <c r="I101" s="240"/>
      <c r="J101" s="120">
        <f>J211</f>
        <v>0</v>
      </c>
      <c r="L101" s="117"/>
    </row>
    <row r="102" spans="1:65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16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65" s="2" customFormat="1" ht="6.9" customHeight="1">
      <c r="A103" s="29"/>
      <c r="B103" s="30"/>
      <c r="C103" s="29"/>
      <c r="D103" s="29"/>
      <c r="E103" s="29"/>
      <c r="F103" s="29"/>
      <c r="G103" s="29"/>
      <c r="H103" s="29"/>
      <c r="I103" s="216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65" s="2" customFormat="1" ht="29.25" customHeight="1">
      <c r="A104" s="29"/>
      <c r="B104" s="30"/>
      <c r="C104" s="112" t="s">
        <v>106</v>
      </c>
      <c r="D104" s="216"/>
      <c r="E104" s="216"/>
      <c r="F104" s="216"/>
      <c r="G104" s="216"/>
      <c r="H104" s="216"/>
      <c r="I104" s="216"/>
      <c r="J104" s="224">
        <f>ROUND(J105 + J106 + J107 + J108 + J109 + J110,2)</f>
        <v>0</v>
      </c>
      <c r="K104" s="29"/>
      <c r="L104" s="39"/>
      <c r="N104" s="121" t="s">
        <v>39</v>
      </c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65" s="2" customFormat="1" ht="18" customHeight="1">
      <c r="A105" s="29"/>
      <c r="B105" s="122"/>
      <c r="C105" s="123"/>
      <c r="D105" s="221" t="s">
        <v>107</v>
      </c>
      <c r="E105" s="221"/>
      <c r="F105" s="221"/>
      <c r="G105" s="225"/>
      <c r="H105" s="225"/>
      <c r="I105" s="225"/>
      <c r="J105" s="226">
        <v>0</v>
      </c>
      <c r="K105" s="123"/>
      <c r="L105" s="124"/>
      <c r="M105" s="125"/>
      <c r="N105" s="126" t="s">
        <v>40</v>
      </c>
      <c r="O105" s="125"/>
      <c r="P105" s="125"/>
      <c r="Q105" s="125"/>
      <c r="R105" s="125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5"/>
      <c r="AG105" s="125"/>
      <c r="AH105" s="125"/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  <c r="AY105" s="127" t="s">
        <v>108</v>
      </c>
      <c r="AZ105" s="125"/>
      <c r="BA105" s="125"/>
      <c r="BB105" s="125"/>
      <c r="BC105" s="125"/>
      <c r="BD105" s="125"/>
      <c r="BE105" s="128">
        <f t="shared" ref="BE105:BE110" si="0">IF(N105="základní",J105,0)</f>
        <v>0</v>
      </c>
      <c r="BF105" s="128">
        <f t="shared" ref="BF105:BF110" si="1">IF(N105="snížená",J105,0)</f>
        <v>0</v>
      </c>
      <c r="BG105" s="128">
        <f t="shared" ref="BG105:BG110" si="2">IF(N105="zákl. přenesená",J105,0)</f>
        <v>0</v>
      </c>
      <c r="BH105" s="128">
        <f t="shared" ref="BH105:BH110" si="3">IF(N105="sníž. přenesená",J105,0)</f>
        <v>0</v>
      </c>
      <c r="BI105" s="128">
        <f t="shared" ref="BI105:BI110" si="4">IF(N105="nulová",J105,0)</f>
        <v>0</v>
      </c>
      <c r="BJ105" s="127" t="s">
        <v>80</v>
      </c>
      <c r="BK105" s="125"/>
      <c r="BL105" s="125"/>
      <c r="BM105" s="125"/>
    </row>
    <row r="106" spans="1:65" s="2" customFormat="1" ht="18" customHeight="1">
      <c r="A106" s="29"/>
      <c r="B106" s="122"/>
      <c r="C106" s="123"/>
      <c r="D106" s="221" t="s">
        <v>109</v>
      </c>
      <c r="E106" s="221"/>
      <c r="F106" s="221"/>
      <c r="G106" s="225"/>
      <c r="H106" s="225"/>
      <c r="I106" s="225"/>
      <c r="J106" s="226">
        <v>0</v>
      </c>
      <c r="K106" s="123"/>
      <c r="L106" s="124"/>
      <c r="M106" s="125"/>
      <c r="N106" s="126" t="s">
        <v>40</v>
      </c>
      <c r="O106" s="125"/>
      <c r="P106" s="125"/>
      <c r="Q106" s="125"/>
      <c r="R106" s="125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5"/>
      <c r="AG106" s="125"/>
      <c r="AH106" s="125"/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7" t="s">
        <v>108</v>
      </c>
      <c r="AZ106" s="125"/>
      <c r="BA106" s="125"/>
      <c r="BB106" s="125"/>
      <c r="BC106" s="125"/>
      <c r="BD106" s="125"/>
      <c r="BE106" s="128">
        <f t="shared" si="0"/>
        <v>0</v>
      </c>
      <c r="BF106" s="128">
        <f t="shared" si="1"/>
        <v>0</v>
      </c>
      <c r="BG106" s="128">
        <f t="shared" si="2"/>
        <v>0</v>
      </c>
      <c r="BH106" s="128">
        <f t="shared" si="3"/>
        <v>0</v>
      </c>
      <c r="BI106" s="128">
        <f t="shared" si="4"/>
        <v>0</v>
      </c>
      <c r="BJ106" s="127" t="s">
        <v>80</v>
      </c>
      <c r="BK106" s="125"/>
      <c r="BL106" s="125"/>
      <c r="BM106" s="125"/>
    </row>
    <row r="107" spans="1:65" s="2" customFormat="1" ht="18" customHeight="1">
      <c r="A107" s="29"/>
      <c r="B107" s="122"/>
      <c r="C107" s="123"/>
      <c r="D107" s="221" t="s">
        <v>110</v>
      </c>
      <c r="E107" s="221"/>
      <c r="F107" s="221"/>
      <c r="G107" s="225"/>
      <c r="H107" s="225"/>
      <c r="I107" s="225"/>
      <c r="J107" s="226">
        <v>0</v>
      </c>
      <c r="K107" s="123"/>
      <c r="L107" s="124"/>
      <c r="M107" s="125"/>
      <c r="N107" s="126" t="s">
        <v>40</v>
      </c>
      <c r="O107" s="125"/>
      <c r="P107" s="125"/>
      <c r="Q107" s="125"/>
      <c r="R107" s="125"/>
      <c r="S107" s="123"/>
      <c r="T107" s="123"/>
      <c r="U107" s="123"/>
      <c r="V107" s="123"/>
      <c r="W107" s="123"/>
      <c r="X107" s="123"/>
      <c r="Y107" s="123"/>
      <c r="Z107" s="123"/>
      <c r="AA107" s="123"/>
      <c r="AB107" s="123"/>
      <c r="AC107" s="123"/>
      <c r="AD107" s="123"/>
      <c r="AE107" s="123"/>
      <c r="AF107" s="125"/>
      <c r="AG107" s="125"/>
      <c r="AH107" s="125"/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  <c r="AY107" s="127" t="s">
        <v>108</v>
      </c>
      <c r="AZ107" s="125"/>
      <c r="BA107" s="125"/>
      <c r="BB107" s="125"/>
      <c r="BC107" s="125"/>
      <c r="BD107" s="125"/>
      <c r="BE107" s="128">
        <f t="shared" si="0"/>
        <v>0</v>
      </c>
      <c r="BF107" s="128">
        <f t="shared" si="1"/>
        <v>0</v>
      </c>
      <c r="BG107" s="128">
        <f t="shared" si="2"/>
        <v>0</v>
      </c>
      <c r="BH107" s="128">
        <f t="shared" si="3"/>
        <v>0</v>
      </c>
      <c r="BI107" s="128">
        <f t="shared" si="4"/>
        <v>0</v>
      </c>
      <c r="BJ107" s="127" t="s">
        <v>80</v>
      </c>
      <c r="BK107" s="125"/>
      <c r="BL107" s="125"/>
      <c r="BM107" s="125"/>
    </row>
    <row r="108" spans="1:65" s="2" customFormat="1" ht="18" customHeight="1">
      <c r="A108" s="29"/>
      <c r="B108" s="122"/>
      <c r="C108" s="123"/>
      <c r="D108" s="221" t="s">
        <v>111</v>
      </c>
      <c r="E108" s="221"/>
      <c r="F108" s="221"/>
      <c r="G108" s="225"/>
      <c r="H108" s="225"/>
      <c r="I108" s="225"/>
      <c r="J108" s="226">
        <v>0</v>
      </c>
      <c r="K108" s="123"/>
      <c r="L108" s="124"/>
      <c r="M108" s="125"/>
      <c r="N108" s="126" t="s">
        <v>40</v>
      </c>
      <c r="O108" s="125"/>
      <c r="P108" s="125"/>
      <c r="Q108" s="125"/>
      <c r="R108" s="125"/>
      <c r="S108" s="123"/>
      <c r="T108" s="123"/>
      <c r="U108" s="123"/>
      <c r="V108" s="123"/>
      <c r="W108" s="123"/>
      <c r="X108" s="123"/>
      <c r="Y108" s="123"/>
      <c r="Z108" s="123"/>
      <c r="AA108" s="123"/>
      <c r="AB108" s="123"/>
      <c r="AC108" s="123"/>
      <c r="AD108" s="123"/>
      <c r="AE108" s="123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7" t="s">
        <v>108</v>
      </c>
      <c r="AZ108" s="125"/>
      <c r="BA108" s="125"/>
      <c r="BB108" s="125"/>
      <c r="BC108" s="125"/>
      <c r="BD108" s="125"/>
      <c r="BE108" s="128">
        <f t="shared" si="0"/>
        <v>0</v>
      </c>
      <c r="BF108" s="128">
        <f t="shared" si="1"/>
        <v>0</v>
      </c>
      <c r="BG108" s="128">
        <f t="shared" si="2"/>
        <v>0</v>
      </c>
      <c r="BH108" s="128">
        <f t="shared" si="3"/>
        <v>0</v>
      </c>
      <c r="BI108" s="128">
        <f t="shared" si="4"/>
        <v>0</v>
      </c>
      <c r="BJ108" s="127" t="s">
        <v>80</v>
      </c>
      <c r="BK108" s="125"/>
      <c r="BL108" s="125"/>
      <c r="BM108" s="125"/>
    </row>
    <row r="109" spans="1:65" s="2" customFormat="1" ht="18" customHeight="1">
      <c r="A109" s="29"/>
      <c r="B109" s="122"/>
      <c r="C109" s="123"/>
      <c r="D109" s="221" t="s">
        <v>112</v>
      </c>
      <c r="E109" s="221"/>
      <c r="F109" s="221"/>
      <c r="G109" s="225"/>
      <c r="H109" s="225"/>
      <c r="I109" s="225"/>
      <c r="J109" s="226">
        <v>0</v>
      </c>
      <c r="K109" s="123"/>
      <c r="L109" s="124"/>
      <c r="M109" s="125"/>
      <c r="N109" s="126" t="s">
        <v>40</v>
      </c>
      <c r="O109" s="125"/>
      <c r="P109" s="125"/>
      <c r="Q109" s="125"/>
      <c r="R109" s="125"/>
      <c r="S109" s="123"/>
      <c r="T109" s="123"/>
      <c r="U109" s="123"/>
      <c r="V109" s="123"/>
      <c r="W109" s="123"/>
      <c r="X109" s="123"/>
      <c r="Y109" s="123"/>
      <c r="Z109" s="123"/>
      <c r="AA109" s="123"/>
      <c r="AB109" s="123"/>
      <c r="AC109" s="123"/>
      <c r="AD109" s="123"/>
      <c r="AE109" s="123"/>
      <c r="AF109" s="125"/>
      <c r="AG109" s="125"/>
      <c r="AH109" s="125"/>
      <c r="AI109" s="125"/>
      <c r="AJ109" s="125"/>
      <c r="AK109" s="125"/>
      <c r="AL109" s="125"/>
      <c r="AM109" s="125"/>
      <c r="AN109" s="125"/>
      <c r="AO109" s="125"/>
      <c r="AP109" s="125"/>
      <c r="AQ109" s="125"/>
      <c r="AR109" s="125"/>
      <c r="AS109" s="125"/>
      <c r="AT109" s="125"/>
      <c r="AU109" s="125"/>
      <c r="AV109" s="125"/>
      <c r="AW109" s="125"/>
      <c r="AX109" s="125"/>
      <c r="AY109" s="127" t="s">
        <v>108</v>
      </c>
      <c r="AZ109" s="125"/>
      <c r="BA109" s="125"/>
      <c r="BB109" s="125"/>
      <c r="BC109" s="125"/>
      <c r="BD109" s="125"/>
      <c r="BE109" s="128">
        <f t="shared" si="0"/>
        <v>0</v>
      </c>
      <c r="BF109" s="128">
        <f t="shared" si="1"/>
        <v>0</v>
      </c>
      <c r="BG109" s="128">
        <f t="shared" si="2"/>
        <v>0</v>
      </c>
      <c r="BH109" s="128">
        <f t="shared" si="3"/>
        <v>0</v>
      </c>
      <c r="BI109" s="128">
        <f t="shared" si="4"/>
        <v>0</v>
      </c>
      <c r="BJ109" s="127" t="s">
        <v>80</v>
      </c>
      <c r="BK109" s="125"/>
      <c r="BL109" s="125"/>
      <c r="BM109" s="125"/>
    </row>
    <row r="110" spans="1:65" s="2" customFormat="1" ht="18" customHeight="1">
      <c r="A110" s="29"/>
      <c r="B110" s="122"/>
      <c r="C110" s="123"/>
      <c r="D110" s="227" t="s">
        <v>113</v>
      </c>
      <c r="E110" s="225"/>
      <c r="F110" s="225"/>
      <c r="G110" s="225"/>
      <c r="H110" s="225"/>
      <c r="I110" s="225"/>
      <c r="J110" s="226">
        <f>ROUND(J28*T110,2)</f>
        <v>0</v>
      </c>
      <c r="K110" s="123"/>
      <c r="L110" s="124"/>
      <c r="M110" s="125"/>
      <c r="N110" s="126" t="s">
        <v>40</v>
      </c>
      <c r="O110" s="125"/>
      <c r="P110" s="125"/>
      <c r="Q110" s="125"/>
      <c r="R110" s="125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7" t="s">
        <v>114</v>
      </c>
      <c r="AZ110" s="125"/>
      <c r="BA110" s="125"/>
      <c r="BB110" s="125"/>
      <c r="BC110" s="125"/>
      <c r="BD110" s="125"/>
      <c r="BE110" s="128">
        <f t="shared" si="0"/>
        <v>0</v>
      </c>
      <c r="BF110" s="128">
        <f t="shared" si="1"/>
        <v>0</v>
      </c>
      <c r="BG110" s="128">
        <f t="shared" si="2"/>
        <v>0</v>
      </c>
      <c r="BH110" s="128">
        <f t="shared" si="3"/>
        <v>0</v>
      </c>
      <c r="BI110" s="128">
        <f t="shared" si="4"/>
        <v>0</v>
      </c>
      <c r="BJ110" s="127" t="s">
        <v>80</v>
      </c>
      <c r="BK110" s="125"/>
      <c r="BL110" s="125"/>
      <c r="BM110" s="125"/>
    </row>
    <row r="111" spans="1:65" s="2" customFormat="1" ht="10.199999999999999">
      <c r="A111" s="29"/>
      <c r="B111" s="30"/>
      <c r="C111" s="29"/>
      <c r="D111" s="29"/>
      <c r="E111" s="29"/>
      <c r="F111" s="29"/>
      <c r="G111" s="29"/>
      <c r="H111" s="29"/>
      <c r="I111" s="216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65" s="2" customFormat="1" ht="29.25" customHeight="1">
      <c r="A112" s="29"/>
      <c r="B112" s="30"/>
      <c r="C112" s="93" t="s">
        <v>90</v>
      </c>
      <c r="D112" s="94"/>
      <c r="E112" s="94"/>
      <c r="F112" s="94"/>
      <c r="G112" s="94"/>
      <c r="H112" s="94"/>
      <c r="I112" s="216"/>
      <c r="J112" s="95">
        <f>ROUND(J94+J104,2)</f>
        <v>0</v>
      </c>
      <c r="K112" s="94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" customHeight="1">
      <c r="A113" s="29"/>
      <c r="B113" s="44"/>
      <c r="C113" s="45"/>
      <c r="D113" s="45"/>
      <c r="E113" s="45"/>
      <c r="F113" s="45"/>
      <c r="G113" s="45"/>
      <c r="H113" s="45"/>
      <c r="I113" s="237"/>
      <c r="J113" s="45"/>
      <c r="K113" s="45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6.9" customHeight="1">
      <c r="A117" s="29"/>
      <c r="B117" s="46"/>
      <c r="C117" s="47"/>
      <c r="D117" s="47"/>
      <c r="E117" s="47"/>
      <c r="F117" s="47"/>
      <c r="G117" s="47"/>
      <c r="H117" s="47"/>
      <c r="I117" s="238"/>
      <c r="J117" s="47"/>
      <c r="K117" s="47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" customHeight="1">
      <c r="A118" s="29"/>
      <c r="B118" s="30"/>
      <c r="C118" s="18" t="s">
        <v>115</v>
      </c>
      <c r="D118" s="29"/>
      <c r="E118" s="29"/>
      <c r="F118" s="29"/>
      <c r="G118" s="29"/>
      <c r="H118" s="29"/>
      <c r="I118" s="216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16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16</v>
      </c>
      <c r="D120" s="29"/>
      <c r="E120" s="29"/>
      <c r="F120" s="29"/>
      <c r="G120" s="29"/>
      <c r="H120" s="29"/>
      <c r="I120" s="216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24.75" customHeight="1">
      <c r="A121" s="29"/>
      <c r="B121" s="30"/>
      <c r="C121" s="29"/>
      <c r="D121" s="29"/>
      <c r="E121" s="167" t="str">
        <f>E7</f>
        <v>Stavební úpravy MŠ Temenická 2309/61a, Šumperk - rekonstr. soc. zařízení</v>
      </c>
      <c r="F121" s="206"/>
      <c r="G121" s="206"/>
      <c r="H121" s="206"/>
      <c r="I121" s="216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16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19</v>
      </c>
      <c r="D123" s="29"/>
      <c r="E123" s="29"/>
      <c r="F123" s="22" t="str">
        <f>F10</f>
        <v>Šumperk</v>
      </c>
      <c r="G123" s="29"/>
      <c r="H123" s="29"/>
      <c r="I123" s="211" t="s">
        <v>21</v>
      </c>
      <c r="J123" s="52" t="str">
        <f>IF(J10="","",J10)</f>
        <v>19. 10. 2020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16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15" customHeight="1">
      <c r="A125" s="29"/>
      <c r="B125" s="30"/>
      <c r="C125" s="24" t="s">
        <v>396</v>
      </c>
      <c r="E125" s="29"/>
      <c r="F125" s="22" t="str">
        <f>E13</f>
        <v>Město Šumperk, nám. Míru 364/1, Šumperk</v>
      </c>
      <c r="G125" s="29"/>
      <c r="H125" s="29"/>
      <c r="I125" s="211" t="s">
        <v>27</v>
      </c>
      <c r="J125" s="25" t="str">
        <f>E19</f>
        <v>Radim Šelong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>
      <c r="A126" s="29"/>
      <c r="B126" s="30"/>
      <c r="C126" s="24" t="s">
        <v>26</v>
      </c>
      <c r="D126" s="29"/>
      <c r="E126" s="29"/>
      <c r="F126" s="22" t="str">
        <f>IF(E16="","",E16)</f>
        <v/>
      </c>
      <c r="G126" s="29"/>
      <c r="H126" s="29"/>
      <c r="I126" s="211" t="s">
        <v>30</v>
      </c>
      <c r="J126" s="25" t="str">
        <f>E22</f>
        <v xml:space="preserve"> 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16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9"/>
      <c r="B128" s="130"/>
      <c r="C128" s="131" t="s">
        <v>116</v>
      </c>
      <c r="D128" s="132" t="s">
        <v>60</v>
      </c>
      <c r="E128" s="132" t="s">
        <v>56</v>
      </c>
      <c r="F128" s="132" t="s">
        <v>57</v>
      </c>
      <c r="G128" s="132" t="s">
        <v>117</v>
      </c>
      <c r="H128" s="132" t="s">
        <v>118</v>
      </c>
      <c r="I128" s="241" t="s">
        <v>119</v>
      </c>
      <c r="J128" s="132" t="s">
        <v>96</v>
      </c>
      <c r="K128" s="133" t="s">
        <v>120</v>
      </c>
      <c r="L128" s="134"/>
      <c r="M128" s="59" t="s">
        <v>1</v>
      </c>
      <c r="N128" s="60" t="s">
        <v>39</v>
      </c>
      <c r="O128" s="60" t="s">
        <v>121</v>
      </c>
      <c r="P128" s="60" t="s">
        <v>122</v>
      </c>
      <c r="Q128" s="60" t="s">
        <v>123</v>
      </c>
      <c r="R128" s="60" t="s">
        <v>124</v>
      </c>
      <c r="S128" s="60" t="s">
        <v>125</v>
      </c>
      <c r="T128" s="61" t="s">
        <v>126</v>
      </c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</row>
    <row r="129" spans="1:65" s="2" customFormat="1" ht="22.8" customHeight="1">
      <c r="A129" s="29"/>
      <c r="B129" s="30"/>
      <c r="C129" s="66" t="s">
        <v>127</v>
      </c>
      <c r="D129" s="29"/>
      <c r="E129" s="29"/>
      <c r="F129" s="29"/>
      <c r="G129" s="29"/>
      <c r="H129" s="29"/>
      <c r="I129" s="216"/>
      <c r="J129" s="135">
        <f>BK129</f>
        <v>0</v>
      </c>
      <c r="K129" s="29"/>
      <c r="L129" s="30"/>
      <c r="M129" s="62"/>
      <c r="N129" s="53"/>
      <c r="O129" s="63"/>
      <c r="P129" s="136">
        <f>P130</f>
        <v>0</v>
      </c>
      <c r="Q129" s="63"/>
      <c r="R129" s="136">
        <f>R130</f>
        <v>1.78084</v>
      </c>
      <c r="S129" s="63"/>
      <c r="T129" s="137">
        <f>T130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74</v>
      </c>
      <c r="AU129" s="14" t="s">
        <v>98</v>
      </c>
      <c r="BK129" s="138">
        <f>BK130</f>
        <v>0</v>
      </c>
    </row>
    <row r="130" spans="1:65" s="12" customFormat="1" ht="25.95" customHeight="1">
      <c r="B130" s="139"/>
      <c r="D130" s="140" t="s">
        <v>74</v>
      </c>
      <c r="E130" s="141" t="s">
        <v>128</v>
      </c>
      <c r="F130" s="141" t="s">
        <v>129</v>
      </c>
      <c r="I130" s="242"/>
      <c r="J130" s="142">
        <f>BK130</f>
        <v>0</v>
      </c>
      <c r="L130" s="139"/>
      <c r="M130" s="143"/>
      <c r="N130" s="144"/>
      <c r="O130" s="144"/>
      <c r="P130" s="145">
        <f>P131+P140+P144+P156+P180+P211</f>
        <v>0</v>
      </c>
      <c r="Q130" s="144"/>
      <c r="R130" s="145">
        <f>R131+R140+R144+R156+R180+R211</f>
        <v>1.78084</v>
      </c>
      <c r="S130" s="144"/>
      <c r="T130" s="146">
        <f>T131+T140+T144+T156+T180+T211</f>
        <v>0</v>
      </c>
      <c r="AR130" s="140" t="s">
        <v>80</v>
      </c>
      <c r="AT130" s="147" t="s">
        <v>74</v>
      </c>
      <c r="AU130" s="147" t="s">
        <v>75</v>
      </c>
      <c r="AY130" s="140" t="s">
        <v>130</v>
      </c>
      <c r="BK130" s="148">
        <f>BK131+BK140+BK144+BK156+BK180+BK211</f>
        <v>0</v>
      </c>
    </row>
    <row r="131" spans="1:65" s="12" customFormat="1" ht="22.8" customHeight="1">
      <c r="B131" s="139"/>
      <c r="D131" s="140" t="s">
        <v>74</v>
      </c>
      <c r="E131" s="149" t="s">
        <v>131</v>
      </c>
      <c r="F131" s="149" t="s">
        <v>132</v>
      </c>
      <c r="I131" s="242"/>
      <c r="J131" s="150">
        <f>BK131</f>
        <v>0</v>
      </c>
      <c r="L131" s="139"/>
      <c r="M131" s="143"/>
      <c r="N131" s="144"/>
      <c r="O131" s="144"/>
      <c r="P131" s="145">
        <f>SUM(P132:P139)</f>
        <v>0</v>
      </c>
      <c r="Q131" s="144"/>
      <c r="R131" s="145">
        <f>SUM(R132:R139)</f>
        <v>5.5039999999999999E-2</v>
      </c>
      <c r="S131" s="144"/>
      <c r="T131" s="146">
        <f>SUM(T132:T139)</f>
        <v>0</v>
      </c>
      <c r="AR131" s="140" t="s">
        <v>91</v>
      </c>
      <c r="AT131" s="147" t="s">
        <v>74</v>
      </c>
      <c r="AU131" s="147" t="s">
        <v>80</v>
      </c>
      <c r="AY131" s="140" t="s">
        <v>130</v>
      </c>
      <c r="BK131" s="148">
        <f>SUM(BK132:BK139)</f>
        <v>0</v>
      </c>
    </row>
    <row r="132" spans="1:65" s="2" customFormat="1" ht="24.15" customHeight="1">
      <c r="A132" s="29"/>
      <c r="B132" s="122"/>
      <c r="C132" s="151" t="s">
        <v>80</v>
      </c>
      <c r="D132" s="151" t="s">
        <v>133</v>
      </c>
      <c r="E132" s="152" t="s">
        <v>134</v>
      </c>
      <c r="F132" s="153" t="s">
        <v>135</v>
      </c>
      <c r="G132" s="154" t="s">
        <v>136</v>
      </c>
      <c r="H132" s="155">
        <v>120</v>
      </c>
      <c r="I132" s="243"/>
      <c r="J132" s="156">
        <f t="shared" ref="J132:J139" si="5">ROUND(I132*H132,2)</f>
        <v>0</v>
      </c>
      <c r="K132" s="153" t="s">
        <v>1</v>
      </c>
      <c r="L132" s="30"/>
      <c r="M132" s="157" t="s">
        <v>1</v>
      </c>
      <c r="N132" s="158" t="s">
        <v>40</v>
      </c>
      <c r="O132" s="55"/>
      <c r="P132" s="159">
        <f t="shared" ref="P132:P139" si="6">O132*H132</f>
        <v>0</v>
      </c>
      <c r="Q132" s="159">
        <v>4.2000000000000002E-4</v>
      </c>
      <c r="R132" s="159">
        <f t="shared" ref="R132:R139" si="7">Q132*H132</f>
        <v>5.04E-2</v>
      </c>
      <c r="S132" s="159">
        <v>0</v>
      </c>
      <c r="T132" s="160">
        <f t="shared" ref="T132:T139" si="8"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1" t="s">
        <v>137</v>
      </c>
      <c r="AT132" s="161" t="s">
        <v>133</v>
      </c>
      <c r="AU132" s="161" t="s">
        <v>91</v>
      </c>
      <c r="AY132" s="14" t="s">
        <v>130</v>
      </c>
      <c r="BE132" s="89">
        <f t="shared" ref="BE132:BE139" si="9">IF(N132="základní",J132,0)</f>
        <v>0</v>
      </c>
      <c r="BF132" s="89">
        <f t="shared" ref="BF132:BF139" si="10">IF(N132="snížená",J132,0)</f>
        <v>0</v>
      </c>
      <c r="BG132" s="89">
        <f t="shared" ref="BG132:BG139" si="11">IF(N132="zákl. přenesená",J132,0)</f>
        <v>0</v>
      </c>
      <c r="BH132" s="89">
        <f t="shared" ref="BH132:BH139" si="12">IF(N132="sníž. přenesená",J132,0)</f>
        <v>0</v>
      </c>
      <c r="BI132" s="89">
        <f t="shared" ref="BI132:BI139" si="13">IF(N132="nulová",J132,0)</f>
        <v>0</v>
      </c>
      <c r="BJ132" s="14" t="s">
        <v>80</v>
      </c>
      <c r="BK132" s="89">
        <f t="shared" ref="BK132:BK139" si="14">ROUND(I132*H132,2)</f>
        <v>0</v>
      </c>
      <c r="BL132" s="14" t="s">
        <v>137</v>
      </c>
      <c r="BM132" s="161" t="s">
        <v>91</v>
      </c>
    </row>
    <row r="133" spans="1:65" s="2" customFormat="1" ht="14.4" customHeight="1">
      <c r="A133" s="29"/>
      <c r="B133" s="122"/>
      <c r="C133" s="151" t="s">
        <v>91</v>
      </c>
      <c r="D133" s="151" t="s">
        <v>133</v>
      </c>
      <c r="E133" s="152" t="s">
        <v>138</v>
      </c>
      <c r="F133" s="153" t="s">
        <v>139</v>
      </c>
      <c r="G133" s="154" t="s">
        <v>140</v>
      </c>
      <c r="H133" s="155">
        <v>20</v>
      </c>
      <c r="I133" s="243"/>
      <c r="J133" s="156">
        <f t="shared" si="5"/>
        <v>0</v>
      </c>
      <c r="K133" s="153" t="s">
        <v>1</v>
      </c>
      <c r="L133" s="30"/>
      <c r="M133" s="157" t="s">
        <v>1</v>
      </c>
      <c r="N133" s="158" t="s">
        <v>40</v>
      </c>
      <c r="O133" s="55"/>
      <c r="P133" s="159">
        <f t="shared" si="6"/>
        <v>0</v>
      </c>
      <c r="Q133" s="159">
        <v>0</v>
      </c>
      <c r="R133" s="159">
        <f t="shared" si="7"/>
        <v>0</v>
      </c>
      <c r="S133" s="159">
        <v>0</v>
      </c>
      <c r="T133" s="160">
        <f t="shared" si="8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1" t="s">
        <v>137</v>
      </c>
      <c r="AT133" s="161" t="s">
        <v>133</v>
      </c>
      <c r="AU133" s="161" t="s">
        <v>91</v>
      </c>
      <c r="AY133" s="14" t="s">
        <v>130</v>
      </c>
      <c r="BE133" s="89">
        <f t="shared" si="9"/>
        <v>0</v>
      </c>
      <c r="BF133" s="89">
        <f t="shared" si="10"/>
        <v>0</v>
      </c>
      <c r="BG133" s="89">
        <f t="shared" si="11"/>
        <v>0</v>
      </c>
      <c r="BH133" s="89">
        <f t="shared" si="12"/>
        <v>0</v>
      </c>
      <c r="BI133" s="89">
        <f t="shared" si="13"/>
        <v>0</v>
      </c>
      <c r="BJ133" s="14" t="s">
        <v>80</v>
      </c>
      <c r="BK133" s="89">
        <f t="shared" si="14"/>
        <v>0</v>
      </c>
      <c r="BL133" s="14" t="s">
        <v>137</v>
      </c>
      <c r="BM133" s="161" t="s">
        <v>141</v>
      </c>
    </row>
    <row r="134" spans="1:65" s="2" customFormat="1" ht="14.4" customHeight="1">
      <c r="A134" s="29"/>
      <c r="B134" s="122"/>
      <c r="C134" s="151" t="s">
        <v>142</v>
      </c>
      <c r="D134" s="151" t="s">
        <v>133</v>
      </c>
      <c r="E134" s="152" t="s">
        <v>143</v>
      </c>
      <c r="F134" s="153" t="s">
        <v>144</v>
      </c>
      <c r="G134" s="154" t="s">
        <v>140</v>
      </c>
      <c r="H134" s="155">
        <v>25</v>
      </c>
      <c r="I134" s="243"/>
      <c r="J134" s="156">
        <f t="shared" si="5"/>
        <v>0</v>
      </c>
      <c r="K134" s="153" t="s">
        <v>1</v>
      </c>
      <c r="L134" s="30"/>
      <c r="M134" s="157" t="s">
        <v>1</v>
      </c>
      <c r="N134" s="158" t="s">
        <v>40</v>
      </c>
      <c r="O134" s="55"/>
      <c r="P134" s="159">
        <f t="shared" si="6"/>
        <v>0</v>
      </c>
      <c r="Q134" s="159">
        <v>0</v>
      </c>
      <c r="R134" s="159">
        <f t="shared" si="7"/>
        <v>0</v>
      </c>
      <c r="S134" s="159">
        <v>0</v>
      </c>
      <c r="T134" s="160">
        <f t="shared" si="8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1" t="s">
        <v>137</v>
      </c>
      <c r="AT134" s="161" t="s">
        <v>133</v>
      </c>
      <c r="AU134" s="161" t="s">
        <v>91</v>
      </c>
      <c r="AY134" s="14" t="s">
        <v>130</v>
      </c>
      <c r="BE134" s="89">
        <f t="shared" si="9"/>
        <v>0</v>
      </c>
      <c r="BF134" s="89">
        <f t="shared" si="10"/>
        <v>0</v>
      </c>
      <c r="BG134" s="89">
        <f t="shared" si="11"/>
        <v>0</v>
      </c>
      <c r="BH134" s="89">
        <f t="shared" si="12"/>
        <v>0</v>
      </c>
      <c r="BI134" s="89">
        <f t="shared" si="13"/>
        <v>0</v>
      </c>
      <c r="BJ134" s="14" t="s">
        <v>80</v>
      </c>
      <c r="BK134" s="89">
        <f t="shared" si="14"/>
        <v>0</v>
      </c>
      <c r="BL134" s="14" t="s">
        <v>137</v>
      </c>
      <c r="BM134" s="161" t="s">
        <v>145</v>
      </c>
    </row>
    <row r="135" spans="1:65" s="2" customFormat="1" ht="14.4" customHeight="1">
      <c r="A135" s="29"/>
      <c r="B135" s="122"/>
      <c r="C135" s="151" t="s">
        <v>141</v>
      </c>
      <c r="D135" s="151" t="s">
        <v>133</v>
      </c>
      <c r="E135" s="152" t="s">
        <v>146</v>
      </c>
      <c r="F135" s="153" t="s">
        <v>147</v>
      </c>
      <c r="G135" s="154" t="s">
        <v>140</v>
      </c>
      <c r="H135" s="155">
        <v>20</v>
      </c>
      <c r="I135" s="243"/>
      <c r="J135" s="156">
        <f t="shared" si="5"/>
        <v>0</v>
      </c>
      <c r="K135" s="153" t="s">
        <v>1</v>
      </c>
      <c r="L135" s="30"/>
      <c r="M135" s="157" t="s">
        <v>1</v>
      </c>
      <c r="N135" s="158" t="s">
        <v>40</v>
      </c>
      <c r="O135" s="55"/>
      <c r="P135" s="159">
        <f t="shared" si="6"/>
        <v>0</v>
      </c>
      <c r="Q135" s="159">
        <v>0</v>
      </c>
      <c r="R135" s="159">
        <f t="shared" si="7"/>
        <v>0</v>
      </c>
      <c r="S135" s="159">
        <v>0</v>
      </c>
      <c r="T135" s="160">
        <f t="shared" si="8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1" t="s">
        <v>137</v>
      </c>
      <c r="AT135" s="161" t="s">
        <v>133</v>
      </c>
      <c r="AU135" s="161" t="s">
        <v>91</v>
      </c>
      <c r="AY135" s="14" t="s">
        <v>130</v>
      </c>
      <c r="BE135" s="89">
        <f t="shared" si="9"/>
        <v>0</v>
      </c>
      <c r="BF135" s="89">
        <f t="shared" si="10"/>
        <v>0</v>
      </c>
      <c r="BG135" s="89">
        <f t="shared" si="11"/>
        <v>0</v>
      </c>
      <c r="BH135" s="89">
        <f t="shared" si="12"/>
        <v>0</v>
      </c>
      <c r="BI135" s="89">
        <f t="shared" si="13"/>
        <v>0</v>
      </c>
      <c r="BJ135" s="14" t="s">
        <v>80</v>
      </c>
      <c r="BK135" s="89">
        <f t="shared" si="14"/>
        <v>0</v>
      </c>
      <c r="BL135" s="14" t="s">
        <v>137</v>
      </c>
      <c r="BM135" s="161" t="s">
        <v>148</v>
      </c>
    </row>
    <row r="136" spans="1:65" s="2" customFormat="1" ht="14.4" customHeight="1">
      <c r="A136" s="29"/>
      <c r="B136" s="122"/>
      <c r="C136" s="151" t="s">
        <v>149</v>
      </c>
      <c r="D136" s="151" t="s">
        <v>133</v>
      </c>
      <c r="E136" s="152" t="s">
        <v>150</v>
      </c>
      <c r="F136" s="153" t="s">
        <v>151</v>
      </c>
      <c r="G136" s="154" t="s">
        <v>140</v>
      </c>
      <c r="H136" s="155">
        <v>15</v>
      </c>
      <c r="I136" s="243"/>
      <c r="J136" s="156">
        <f t="shared" si="5"/>
        <v>0</v>
      </c>
      <c r="K136" s="153" t="s">
        <v>1</v>
      </c>
      <c r="L136" s="30"/>
      <c r="M136" s="157" t="s">
        <v>1</v>
      </c>
      <c r="N136" s="158" t="s">
        <v>40</v>
      </c>
      <c r="O136" s="55"/>
      <c r="P136" s="159">
        <f t="shared" si="6"/>
        <v>0</v>
      </c>
      <c r="Q136" s="159">
        <v>0</v>
      </c>
      <c r="R136" s="159">
        <f t="shared" si="7"/>
        <v>0</v>
      </c>
      <c r="S136" s="159">
        <v>0</v>
      </c>
      <c r="T136" s="160">
        <f t="shared" si="8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1" t="s">
        <v>137</v>
      </c>
      <c r="AT136" s="161" t="s">
        <v>133</v>
      </c>
      <c r="AU136" s="161" t="s">
        <v>91</v>
      </c>
      <c r="AY136" s="14" t="s">
        <v>130</v>
      </c>
      <c r="BE136" s="89">
        <f t="shared" si="9"/>
        <v>0</v>
      </c>
      <c r="BF136" s="89">
        <f t="shared" si="10"/>
        <v>0</v>
      </c>
      <c r="BG136" s="89">
        <f t="shared" si="11"/>
        <v>0</v>
      </c>
      <c r="BH136" s="89">
        <f t="shared" si="12"/>
        <v>0</v>
      </c>
      <c r="BI136" s="89">
        <f t="shared" si="13"/>
        <v>0</v>
      </c>
      <c r="BJ136" s="14" t="s">
        <v>80</v>
      </c>
      <c r="BK136" s="89">
        <f t="shared" si="14"/>
        <v>0</v>
      </c>
      <c r="BL136" s="14" t="s">
        <v>137</v>
      </c>
      <c r="BM136" s="161" t="s">
        <v>152</v>
      </c>
    </row>
    <row r="137" spans="1:65" s="2" customFormat="1" ht="14.4" customHeight="1">
      <c r="A137" s="29"/>
      <c r="B137" s="122"/>
      <c r="C137" s="151" t="s">
        <v>145</v>
      </c>
      <c r="D137" s="151" t="s">
        <v>133</v>
      </c>
      <c r="E137" s="152" t="s">
        <v>153</v>
      </c>
      <c r="F137" s="153" t="s">
        <v>154</v>
      </c>
      <c r="G137" s="154" t="s">
        <v>140</v>
      </c>
      <c r="H137" s="155">
        <v>15</v>
      </c>
      <c r="I137" s="243"/>
      <c r="J137" s="156">
        <f t="shared" si="5"/>
        <v>0</v>
      </c>
      <c r="K137" s="153" t="s">
        <v>1</v>
      </c>
      <c r="L137" s="30"/>
      <c r="M137" s="157" t="s">
        <v>1</v>
      </c>
      <c r="N137" s="158" t="s">
        <v>40</v>
      </c>
      <c r="O137" s="55"/>
      <c r="P137" s="159">
        <f t="shared" si="6"/>
        <v>0</v>
      </c>
      <c r="Q137" s="159">
        <v>0</v>
      </c>
      <c r="R137" s="159">
        <f t="shared" si="7"/>
        <v>0</v>
      </c>
      <c r="S137" s="159">
        <v>0</v>
      </c>
      <c r="T137" s="160">
        <f t="shared" si="8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1" t="s">
        <v>137</v>
      </c>
      <c r="AT137" s="161" t="s">
        <v>133</v>
      </c>
      <c r="AU137" s="161" t="s">
        <v>91</v>
      </c>
      <c r="AY137" s="14" t="s">
        <v>130</v>
      </c>
      <c r="BE137" s="89">
        <f t="shared" si="9"/>
        <v>0</v>
      </c>
      <c r="BF137" s="89">
        <f t="shared" si="10"/>
        <v>0</v>
      </c>
      <c r="BG137" s="89">
        <f t="shared" si="11"/>
        <v>0</v>
      </c>
      <c r="BH137" s="89">
        <f t="shared" si="12"/>
        <v>0</v>
      </c>
      <c r="BI137" s="89">
        <f t="shared" si="13"/>
        <v>0</v>
      </c>
      <c r="BJ137" s="14" t="s">
        <v>80</v>
      </c>
      <c r="BK137" s="89">
        <f t="shared" si="14"/>
        <v>0</v>
      </c>
      <c r="BL137" s="14" t="s">
        <v>137</v>
      </c>
      <c r="BM137" s="161" t="s">
        <v>155</v>
      </c>
    </row>
    <row r="138" spans="1:65" s="2" customFormat="1" ht="14.4" customHeight="1">
      <c r="A138" s="29"/>
      <c r="B138" s="122"/>
      <c r="C138" s="151" t="s">
        <v>156</v>
      </c>
      <c r="D138" s="151" t="s">
        <v>133</v>
      </c>
      <c r="E138" s="152" t="s">
        <v>157</v>
      </c>
      <c r="F138" s="153" t="s">
        <v>158</v>
      </c>
      <c r="G138" s="154" t="s">
        <v>140</v>
      </c>
      <c r="H138" s="155">
        <v>25</v>
      </c>
      <c r="I138" s="243"/>
      <c r="J138" s="156">
        <f t="shared" si="5"/>
        <v>0</v>
      </c>
      <c r="K138" s="153" t="s">
        <v>1</v>
      </c>
      <c r="L138" s="30"/>
      <c r="M138" s="157" t="s">
        <v>1</v>
      </c>
      <c r="N138" s="158" t="s">
        <v>40</v>
      </c>
      <c r="O138" s="55"/>
      <c r="P138" s="159">
        <f t="shared" si="6"/>
        <v>0</v>
      </c>
      <c r="Q138" s="159">
        <v>0</v>
      </c>
      <c r="R138" s="159">
        <f t="shared" si="7"/>
        <v>0</v>
      </c>
      <c r="S138" s="159">
        <v>0</v>
      </c>
      <c r="T138" s="160">
        <f t="shared" si="8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1" t="s">
        <v>137</v>
      </c>
      <c r="AT138" s="161" t="s">
        <v>133</v>
      </c>
      <c r="AU138" s="161" t="s">
        <v>91</v>
      </c>
      <c r="AY138" s="14" t="s">
        <v>130</v>
      </c>
      <c r="BE138" s="89">
        <f t="shared" si="9"/>
        <v>0</v>
      </c>
      <c r="BF138" s="89">
        <f t="shared" si="10"/>
        <v>0</v>
      </c>
      <c r="BG138" s="89">
        <f t="shared" si="11"/>
        <v>0</v>
      </c>
      <c r="BH138" s="89">
        <f t="shared" si="12"/>
        <v>0</v>
      </c>
      <c r="BI138" s="89">
        <f t="shared" si="13"/>
        <v>0</v>
      </c>
      <c r="BJ138" s="14" t="s">
        <v>80</v>
      </c>
      <c r="BK138" s="89">
        <f t="shared" si="14"/>
        <v>0</v>
      </c>
      <c r="BL138" s="14" t="s">
        <v>137</v>
      </c>
      <c r="BM138" s="161" t="s">
        <v>159</v>
      </c>
    </row>
    <row r="139" spans="1:65" s="2" customFormat="1" ht="14.4" customHeight="1">
      <c r="A139" s="29"/>
      <c r="B139" s="122"/>
      <c r="C139" s="151" t="s">
        <v>148</v>
      </c>
      <c r="D139" s="151" t="s">
        <v>133</v>
      </c>
      <c r="E139" s="152" t="s">
        <v>160</v>
      </c>
      <c r="F139" s="153" t="s">
        <v>161</v>
      </c>
      <c r="G139" s="154" t="s">
        <v>162</v>
      </c>
      <c r="H139" s="155">
        <v>4</v>
      </c>
      <c r="I139" s="243"/>
      <c r="J139" s="156">
        <f t="shared" si="5"/>
        <v>0</v>
      </c>
      <c r="K139" s="153" t="s">
        <v>1</v>
      </c>
      <c r="L139" s="30"/>
      <c r="M139" s="157" t="s">
        <v>1</v>
      </c>
      <c r="N139" s="158" t="s">
        <v>40</v>
      </c>
      <c r="O139" s="55"/>
      <c r="P139" s="159">
        <f t="shared" si="6"/>
        <v>0</v>
      </c>
      <c r="Q139" s="159">
        <v>1.16E-3</v>
      </c>
      <c r="R139" s="159">
        <f t="shared" si="7"/>
        <v>4.64E-3</v>
      </c>
      <c r="S139" s="159">
        <v>0</v>
      </c>
      <c r="T139" s="160">
        <f t="shared" si="8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1" t="s">
        <v>137</v>
      </c>
      <c r="AT139" s="161" t="s">
        <v>133</v>
      </c>
      <c r="AU139" s="161" t="s">
        <v>91</v>
      </c>
      <c r="AY139" s="14" t="s">
        <v>130</v>
      </c>
      <c r="BE139" s="89">
        <f t="shared" si="9"/>
        <v>0</v>
      </c>
      <c r="BF139" s="89">
        <f t="shared" si="10"/>
        <v>0</v>
      </c>
      <c r="BG139" s="89">
        <f t="shared" si="11"/>
        <v>0</v>
      </c>
      <c r="BH139" s="89">
        <f t="shared" si="12"/>
        <v>0</v>
      </c>
      <c r="BI139" s="89">
        <f t="shared" si="13"/>
        <v>0</v>
      </c>
      <c r="BJ139" s="14" t="s">
        <v>80</v>
      </c>
      <c r="BK139" s="89">
        <f t="shared" si="14"/>
        <v>0</v>
      </c>
      <c r="BL139" s="14" t="s">
        <v>137</v>
      </c>
      <c r="BM139" s="161" t="s">
        <v>137</v>
      </c>
    </row>
    <row r="140" spans="1:65" s="12" customFormat="1" ht="22.8" customHeight="1">
      <c r="B140" s="139"/>
      <c r="D140" s="140" t="s">
        <v>74</v>
      </c>
      <c r="E140" s="149" t="s">
        <v>163</v>
      </c>
      <c r="F140" s="149" t="s">
        <v>164</v>
      </c>
      <c r="I140" s="242"/>
      <c r="J140" s="150">
        <f>BK140</f>
        <v>0</v>
      </c>
      <c r="L140" s="139"/>
      <c r="M140" s="143"/>
      <c r="N140" s="144"/>
      <c r="O140" s="144"/>
      <c r="P140" s="145">
        <f>SUM(P141:P143)</f>
        <v>0</v>
      </c>
      <c r="Q140" s="144"/>
      <c r="R140" s="145">
        <f>SUM(R141:R143)</f>
        <v>2.6800000000000001E-3</v>
      </c>
      <c r="S140" s="144"/>
      <c r="T140" s="146">
        <f>SUM(T141:T143)</f>
        <v>0</v>
      </c>
      <c r="AR140" s="140" t="s">
        <v>80</v>
      </c>
      <c r="AT140" s="147" t="s">
        <v>74</v>
      </c>
      <c r="AU140" s="147" t="s">
        <v>80</v>
      </c>
      <c r="AY140" s="140" t="s">
        <v>130</v>
      </c>
      <c r="BK140" s="148">
        <f>SUM(BK141:BK143)</f>
        <v>0</v>
      </c>
    </row>
    <row r="141" spans="1:65" s="2" customFormat="1" ht="24.15" customHeight="1">
      <c r="A141" s="29"/>
      <c r="B141" s="122"/>
      <c r="C141" s="151" t="s">
        <v>80</v>
      </c>
      <c r="D141" s="151" t="s">
        <v>133</v>
      </c>
      <c r="E141" s="152" t="s">
        <v>165</v>
      </c>
      <c r="F141" s="153" t="s">
        <v>166</v>
      </c>
      <c r="G141" s="154" t="s">
        <v>167</v>
      </c>
      <c r="H141" s="155">
        <v>1</v>
      </c>
      <c r="I141" s="243"/>
      <c r="J141" s="156">
        <f>ROUND(I141*H141,2)</f>
        <v>0</v>
      </c>
      <c r="K141" s="153"/>
      <c r="L141" s="30"/>
      <c r="M141" s="157" t="s">
        <v>1</v>
      </c>
      <c r="N141" s="158" t="s">
        <v>40</v>
      </c>
      <c r="O141" s="55"/>
      <c r="P141" s="159">
        <f>O141*H141</f>
        <v>0</v>
      </c>
      <c r="Q141" s="159">
        <v>6.8000000000000005E-4</v>
      </c>
      <c r="R141" s="159">
        <f>Q141*H141</f>
        <v>6.8000000000000005E-4</v>
      </c>
      <c r="S141" s="159">
        <v>0</v>
      </c>
      <c r="T141" s="16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1" t="s">
        <v>141</v>
      </c>
      <c r="AT141" s="161" t="s">
        <v>133</v>
      </c>
      <c r="AU141" s="161" t="s">
        <v>91</v>
      </c>
      <c r="AY141" s="14" t="s">
        <v>130</v>
      </c>
      <c r="BE141" s="89">
        <f>IF(N141="základní",J141,0)</f>
        <v>0</v>
      </c>
      <c r="BF141" s="89">
        <f>IF(N141="snížená",J141,0)</f>
        <v>0</v>
      </c>
      <c r="BG141" s="89">
        <f>IF(N141="zákl. přenesená",J141,0)</f>
        <v>0</v>
      </c>
      <c r="BH141" s="89">
        <f>IF(N141="sníž. přenesená",J141,0)</f>
        <v>0</v>
      </c>
      <c r="BI141" s="89">
        <f>IF(N141="nulová",J141,0)</f>
        <v>0</v>
      </c>
      <c r="BJ141" s="14" t="s">
        <v>80</v>
      </c>
      <c r="BK141" s="89">
        <f>ROUND(I141*H141,2)</f>
        <v>0</v>
      </c>
      <c r="BL141" s="14" t="s">
        <v>141</v>
      </c>
      <c r="BM141" s="161" t="s">
        <v>168</v>
      </c>
    </row>
    <row r="142" spans="1:65" s="2" customFormat="1" ht="24.15" customHeight="1">
      <c r="A142" s="29"/>
      <c r="B142" s="122"/>
      <c r="C142" s="151" t="s">
        <v>91</v>
      </c>
      <c r="D142" s="151" t="s">
        <v>133</v>
      </c>
      <c r="E142" s="152" t="s">
        <v>169</v>
      </c>
      <c r="F142" s="153" t="s">
        <v>170</v>
      </c>
      <c r="G142" s="154" t="s">
        <v>162</v>
      </c>
      <c r="H142" s="155">
        <v>1</v>
      </c>
      <c r="I142" s="243"/>
      <c r="J142" s="156">
        <f>ROUND(I142*H142,2)</f>
        <v>0</v>
      </c>
      <c r="K142" s="153" t="s">
        <v>1</v>
      </c>
      <c r="L142" s="30"/>
      <c r="M142" s="157" t="s">
        <v>1</v>
      </c>
      <c r="N142" s="158" t="s">
        <v>40</v>
      </c>
      <c r="O142" s="55"/>
      <c r="P142" s="159">
        <f>O142*H142</f>
        <v>0</v>
      </c>
      <c r="Q142" s="159">
        <v>2E-3</v>
      </c>
      <c r="R142" s="159">
        <f>Q142*H142</f>
        <v>2E-3</v>
      </c>
      <c r="S142" s="159">
        <v>0</v>
      </c>
      <c r="T142" s="16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1" t="s">
        <v>141</v>
      </c>
      <c r="AT142" s="161" t="s">
        <v>133</v>
      </c>
      <c r="AU142" s="161" t="s">
        <v>91</v>
      </c>
      <c r="AY142" s="14" t="s">
        <v>130</v>
      </c>
      <c r="BE142" s="89">
        <f>IF(N142="základní",J142,0)</f>
        <v>0</v>
      </c>
      <c r="BF142" s="89">
        <f>IF(N142="snížená",J142,0)</f>
        <v>0</v>
      </c>
      <c r="BG142" s="89">
        <f>IF(N142="zákl. přenesená",J142,0)</f>
        <v>0</v>
      </c>
      <c r="BH142" s="89">
        <f>IF(N142="sníž. přenesená",J142,0)</f>
        <v>0</v>
      </c>
      <c r="BI142" s="89">
        <f>IF(N142="nulová",J142,0)</f>
        <v>0</v>
      </c>
      <c r="BJ142" s="14" t="s">
        <v>80</v>
      </c>
      <c r="BK142" s="89">
        <f>ROUND(I142*H142,2)</f>
        <v>0</v>
      </c>
      <c r="BL142" s="14" t="s">
        <v>141</v>
      </c>
      <c r="BM142" s="161" t="s">
        <v>171</v>
      </c>
    </row>
    <row r="143" spans="1:65" s="2" customFormat="1" ht="14.4" customHeight="1">
      <c r="A143" s="29"/>
      <c r="B143" s="122"/>
      <c r="C143" s="151" t="s">
        <v>142</v>
      </c>
      <c r="D143" s="151" t="s">
        <v>133</v>
      </c>
      <c r="E143" s="152" t="s">
        <v>172</v>
      </c>
      <c r="F143" s="153" t="s">
        <v>173</v>
      </c>
      <c r="G143" s="154" t="s">
        <v>174</v>
      </c>
      <c r="H143" s="155">
        <v>2E-3</v>
      </c>
      <c r="I143" s="243"/>
      <c r="J143" s="156">
        <f>ROUND(I143*H143,2)</f>
        <v>0</v>
      </c>
      <c r="K143" s="153" t="s">
        <v>1</v>
      </c>
      <c r="L143" s="30"/>
      <c r="M143" s="157" t="s">
        <v>1</v>
      </c>
      <c r="N143" s="158" t="s">
        <v>40</v>
      </c>
      <c r="O143" s="55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1" t="s">
        <v>141</v>
      </c>
      <c r="AT143" s="161" t="s">
        <v>133</v>
      </c>
      <c r="AU143" s="161" t="s">
        <v>91</v>
      </c>
      <c r="AY143" s="14" t="s">
        <v>130</v>
      </c>
      <c r="BE143" s="89">
        <f>IF(N143="základní",J143,0)</f>
        <v>0</v>
      </c>
      <c r="BF143" s="89">
        <f>IF(N143="snížená",J143,0)</f>
        <v>0</v>
      </c>
      <c r="BG143" s="89">
        <f>IF(N143="zákl. přenesená",J143,0)</f>
        <v>0</v>
      </c>
      <c r="BH143" s="89">
        <f>IF(N143="sníž. přenesená",J143,0)</f>
        <v>0</v>
      </c>
      <c r="BI143" s="89">
        <f>IF(N143="nulová",J143,0)</f>
        <v>0</v>
      </c>
      <c r="BJ143" s="14" t="s">
        <v>80</v>
      </c>
      <c r="BK143" s="89">
        <f>ROUND(I143*H143,2)</f>
        <v>0</v>
      </c>
      <c r="BL143" s="14" t="s">
        <v>141</v>
      </c>
      <c r="BM143" s="161" t="s">
        <v>175</v>
      </c>
    </row>
    <row r="144" spans="1:65" s="12" customFormat="1" ht="22.8" customHeight="1">
      <c r="B144" s="139"/>
      <c r="D144" s="140" t="s">
        <v>74</v>
      </c>
      <c r="E144" s="149" t="s">
        <v>176</v>
      </c>
      <c r="F144" s="149" t="s">
        <v>177</v>
      </c>
      <c r="I144" s="242"/>
      <c r="J144" s="150">
        <f>BK144</f>
        <v>0</v>
      </c>
      <c r="L144" s="139"/>
      <c r="M144" s="143"/>
      <c r="N144" s="144"/>
      <c r="O144" s="144"/>
      <c r="P144" s="145">
        <f>SUM(P145:P155)</f>
        <v>0</v>
      </c>
      <c r="Q144" s="144"/>
      <c r="R144" s="145">
        <f>SUM(R145:R155)</f>
        <v>0.54779</v>
      </c>
      <c r="S144" s="144"/>
      <c r="T144" s="146">
        <f>SUM(T145:T155)</f>
        <v>0</v>
      </c>
      <c r="AR144" s="140" t="s">
        <v>80</v>
      </c>
      <c r="AT144" s="147" t="s">
        <v>74</v>
      </c>
      <c r="AU144" s="147" t="s">
        <v>80</v>
      </c>
      <c r="AY144" s="140" t="s">
        <v>130</v>
      </c>
      <c r="BK144" s="148">
        <f>SUM(BK145:BK155)</f>
        <v>0</v>
      </c>
    </row>
    <row r="145" spans="1:65" s="2" customFormat="1" ht="24.15" customHeight="1">
      <c r="A145" s="29"/>
      <c r="B145" s="122"/>
      <c r="C145" s="151" t="s">
        <v>80</v>
      </c>
      <c r="D145" s="151" t="s">
        <v>133</v>
      </c>
      <c r="E145" s="152" t="s">
        <v>178</v>
      </c>
      <c r="F145" s="153" t="s">
        <v>179</v>
      </c>
      <c r="G145" s="154" t="s">
        <v>136</v>
      </c>
      <c r="H145" s="155">
        <v>175</v>
      </c>
      <c r="I145" s="243"/>
      <c r="J145" s="156">
        <f t="shared" ref="J145:J155" si="15">ROUND(I145*H145,2)</f>
        <v>0</v>
      </c>
      <c r="K145" s="153" t="s">
        <v>1</v>
      </c>
      <c r="L145" s="30"/>
      <c r="M145" s="157" t="s">
        <v>1</v>
      </c>
      <c r="N145" s="158" t="s">
        <v>40</v>
      </c>
      <c r="O145" s="55"/>
      <c r="P145" s="159">
        <f t="shared" ref="P145:P155" si="16">O145*H145</f>
        <v>0</v>
      </c>
      <c r="Q145" s="159">
        <v>9.7999999999999997E-4</v>
      </c>
      <c r="R145" s="159">
        <f t="shared" ref="R145:R155" si="17">Q145*H145</f>
        <v>0.17149999999999999</v>
      </c>
      <c r="S145" s="159">
        <v>0</v>
      </c>
      <c r="T145" s="160">
        <f t="shared" ref="T145:T155" si="18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1" t="s">
        <v>141</v>
      </c>
      <c r="AT145" s="161" t="s">
        <v>133</v>
      </c>
      <c r="AU145" s="161" t="s">
        <v>91</v>
      </c>
      <c r="AY145" s="14" t="s">
        <v>130</v>
      </c>
      <c r="BE145" s="89">
        <f t="shared" ref="BE145:BE155" si="19">IF(N145="základní",J145,0)</f>
        <v>0</v>
      </c>
      <c r="BF145" s="89">
        <f t="shared" ref="BF145:BF155" si="20">IF(N145="snížená",J145,0)</f>
        <v>0</v>
      </c>
      <c r="BG145" s="89">
        <f t="shared" ref="BG145:BG155" si="21">IF(N145="zákl. přenesená",J145,0)</f>
        <v>0</v>
      </c>
      <c r="BH145" s="89">
        <f t="shared" ref="BH145:BH155" si="22">IF(N145="sníž. přenesená",J145,0)</f>
        <v>0</v>
      </c>
      <c r="BI145" s="89">
        <f t="shared" ref="BI145:BI155" si="23">IF(N145="nulová",J145,0)</f>
        <v>0</v>
      </c>
      <c r="BJ145" s="14" t="s">
        <v>80</v>
      </c>
      <c r="BK145" s="89">
        <f t="shared" ref="BK145:BK155" si="24">ROUND(I145*H145,2)</f>
        <v>0</v>
      </c>
      <c r="BL145" s="14" t="s">
        <v>141</v>
      </c>
      <c r="BM145" s="161" t="s">
        <v>180</v>
      </c>
    </row>
    <row r="146" spans="1:65" s="2" customFormat="1" ht="24.15" customHeight="1">
      <c r="A146" s="29"/>
      <c r="B146" s="122"/>
      <c r="C146" s="151" t="s">
        <v>91</v>
      </c>
      <c r="D146" s="151" t="s">
        <v>133</v>
      </c>
      <c r="E146" s="152" t="s">
        <v>181</v>
      </c>
      <c r="F146" s="153" t="s">
        <v>182</v>
      </c>
      <c r="G146" s="154" t="s">
        <v>136</v>
      </c>
      <c r="H146" s="155">
        <v>80</v>
      </c>
      <c r="I146" s="243"/>
      <c r="J146" s="156">
        <f t="shared" si="15"/>
        <v>0</v>
      </c>
      <c r="K146" s="153" t="s">
        <v>1</v>
      </c>
      <c r="L146" s="30"/>
      <c r="M146" s="157" t="s">
        <v>1</v>
      </c>
      <c r="N146" s="158" t="s">
        <v>40</v>
      </c>
      <c r="O146" s="55"/>
      <c r="P146" s="159">
        <f t="shared" si="16"/>
        <v>0</v>
      </c>
      <c r="Q146" s="159">
        <v>1.1000000000000001E-3</v>
      </c>
      <c r="R146" s="159">
        <f t="shared" si="17"/>
        <v>8.8000000000000009E-2</v>
      </c>
      <c r="S146" s="159">
        <v>0</v>
      </c>
      <c r="T146" s="160">
        <f t="shared" si="18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1" t="s">
        <v>141</v>
      </c>
      <c r="AT146" s="161" t="s">
        <v>133</v>
      </c>
      <c r="AU146" s="161" t="s">
        <v>91</v>
      </c>
      <c r="AY146" s="14" t="s">
        <v>130</v>
      </c>
      <c r="BE146" s="89">
        <f t="shared" si="19"/>
        <v>0</v>
      </c>
      <c r="BF146" s="89">
        <f t="shared" si="20"/>
        <v>0</v>
      </c>
      <c r="BG146" s="89">
        <f t="shared" si="21"/>
        <v>0</v>
      </c>
      <c r="BH146" s="89">
        <f t="shared" si="22"/>
        <v>0</v>
      </c>
      <c r="BI146" s="89">
        <f t="shared" si="23"/>
        <v>0</v>
      </c>
      <c r="BJ146" s="14" t="s">
        <v>80</v>
      </c>
      <c r="BK146" s="89">
        <f t="shared" si="24"/>
        <v>0</v>
      </c>
      <c r="BL146" s="14" t="s">
        <v>141</v>
      </c>
      <c r="BM146" s="161" t="s">
        <v>183</v>
      </c>
    </row>
    <row r="147" spans="1:65" s="2" customFormat="1" ht="24.15" customHeight="1">
      <c r="A147" s="29"/>
      <c r="B147" s="122"/>
      <c r="C147" s="151" t="s">
        <v>142</v>
      </c>
      <c r="D147" s="151" t="s">
        <v>133</v>
      </c>
      <c r="E147" s="152" t="s">
        <v>184</v>
      </c>
      <c r="F147" s="153" t="s">
        <v>185</v>
      </c>
      <c r="G147" s="154" t="s">
        <v>136</v>
      </c>
      <c r="H147" s="155">
        <v>50</v>
      </c>
      <c r="I147" s="243"/>
      <c r="J147" s="156">
        <f t="shared" si="15"/>
        <v>0</v>
      </c>
      <c r="K147" s="153" t="s">
        <v>1</v>
      </c>
      <c r="L147" s="30"/>
      <c r="M147" s="157" t="s">
        <v>1</v>
      </c>
      <c r="N147" s="158" t="s">
        <v>40</v>
      </c>
      <c r="O147" s="55"/>
      <c r="P147" s="159">
        <f t="shared" si="16"/>
        <v>0</v>
      </c>
      <c r="Q147" s="159">
        <v>1.83E-3</v>
      </c>
      <c r="R147" s="159">
        <f t="shared" si="17"/>
        <v>9.1499999999999998E-2</v>
      </c>
      <c r="S147" s="159">
        <v>0</v>
      </c>
      <c r="T147" s="160">
        <f t="shared" si="18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1" t="s">
        <v>141</v>
      </c>
      <c r="AT147" s="161" t="s">
        <v>133</v>
      </c>
      <c r="AU147" s="161" t="s">
        <v>91</v>
      </c>
      <c r="AY147" s="14" t="s">
        <v>130</v>
      </c>
      <c r="BE147" s="89">
        <f t="shared" si="19"/>
        <v>0</v>
      </c>
      <c r="BF147" s="89">
        <f t="shared" si="20"/>
        <v>0</v>
      </c>
      <c r="BG147" s="89">
        <f t="shared" si="21"/>
        <v>0</v>
      </c>
      <c r="BH147" s="89">
        <f t="shared" si="22"/>
        <v>0</v>
      </c>
      <c r="BI147" s="89">
        <f t="shared" si="23"/>
        <v>0</v>
      </c>
      <c r="BJ147" s="14" t="s">
        <v>80</v>
      </c>
      <c r="BK147" s="89">
        <f t="shared" si="24"/>
        <v>0</v>
      </c>
      <c r="BL147" s="14" t="s">
        <v>141</v>
      </c>
      <c r="BM147" s="161" t="s">
        <v>186</v>
      </c>
    </row>
    <row r="148" spans="1:65" s="2" customFormat="1" ht="24.15" customHeight="1">
      <c r="A148" s="29"/>
      <c r="B148" s="122"/>
      <c r="C148" s="151" t="s">
        <v>141</v>
      </c>
      <c r="D148" s="151" t="s">
        <v>133</v>
      </c>
      <c r="E148" s="152" t="s">
        <v>187</v>
      </c>
      <c r="F148" s="153" t="s">
        <v>188</v>
      </c>
      <c r="G148" s="154" t="s">
        <v>136</v>
      </c>
      <c r="H148" s="155">
        <v>20</v>
      </c>
      <c r="I148" s="243"/>
      <c r="J148" s="156">
        <f t="shared" si="15"/>
        <v>0</v>
      </c>
      <c r="K148" s="153" t="s">
        <v>1</v>
      </c>
      <c r="L148" s="30"/>
      <c r="M148" s="157" t="s">
        <v>1</v>
      </c>
      <c r="N148" s="158" t="s">
        <v>40</v>
      </c>
      <c r="O148" s="55"/>
      <c r="P148" s="159">
        <f t="shared" si="16"/>
        <v>0</v>
      </c>
      <c r="Q148" s="159">
        <v>2.0999999999999999E-3</v>
      </c>
      <c r="R148" s="159">
        <f t="shared" si="17"/>
        <v>4.1999999999999996E-2</v>
      </c>
      <c r="S148" s="159">
        <v>0</v>
      </c>
      <c r="T148" s="160">
        <f t="shared" si="18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1" t="s">
        <v>141</v>
      </c>
      <c r="AT148" s="161" t="s">
        <v>133</v>
      </c>
      <c r="AU148" s="161" t="s">
        <v>91</v>
      </c>
      <c r="AY148" s="14" t="s">
        <v>130</v>
      </c>
      <c r="BE148" s="89">
        <f t="shared" si="19"/>
        <v>0</v>
      </c>
      <c r="BF148" s="89">
        <f t="shared" si="20"/>
        <v>0</v>
      </c>
      <c r="BG148" s="89">
        <f t="shared" si="21"/>
        <v>0</v>
      </c>
      <c r="BH148" s="89">
        <f t="shared" si="22"/>
        <v>0</v>
      </c>
      <c r="BI148" s="89">
        <f t="shared" si="23"/>
        <v>0</v>
      </c>
      <c r="BJ148" s="14" t="s">
        <v>80</v>
      </c>
      <c r="BK148" s="89">
        <f t="shared" si="24"/>
        <v>0</v>
      </c>
      <c r="BL148" s="14" t="s">
        <v>141</v>
      </c>
      <c r="BM148" s="161" t="s">
        <v>189</v>
      </c>
    </row>
    <row r="149" spans="1:65" s="2" customFormat="1" ht="24.15" customHeight="1">
      <c r="A149" s="29"/>
      <c r="B149" s="122"/>
      <c r="C149" s="151" t="s">
        <v>149</v>
      </c>
      <c r="D149" s="151" t="s">
        <v>133</v>
      </c>
      <c r="E149" s="152" t="s">
        <v>190</v>
      </c>
      <c r="F149" s="153" t="s">
        <v>191</v>
      </c>
      <c r="G149" s="154" t="s">
        <v>136</v>
      </c>
      <c r="H149" s="155">
        <v>20</v>
      </c>
      <c r="I149" s="243"/>
      <c r="J149" s="156">
        <f t="shared" si="15"/>
        <v>0</v>
      </c>
      <c r="K149" s="153" t="s">
        <v>1</v>
      </c>
      <c r="L149" s="30"/>
      <c r="M149" s="157" t="s">
        <v>1</v>
      </c>
      <c r="N149" s="158" t="s">
        <v>40</v>
      </c>
      <c r="O149" s="55"/>
      <c r="P149" s="159">
        <f t="shared" si="16"/>
        <v>0</v>
      </c>
      <c r="Q149" s="159">
        <v>2.4199999999999998E-3</v>
      </c>
      <c r="R149" s="159">
        <f t="shared" si="17"/>
        <v>4.8399999999999999E-2</v>
      </c>
      <c r="S149" s="159">
        <v>0</v>
      </c>
      <c r="T149" s="160">
        <f t="shared" si="18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1" t="s">
        <v>141</v>
      </c>
      <c r="AT149" s="161" t="s">
        <v>133</v>
      </c>
      <c r="AU149" s="161" t="s">
        <v>91</v>
      </c>
      <c r="AY149" s="14" t="s">
        <v>130</v>
      </c>
      <c r="BE149" s="89">
        <f t="shared" si="19"/>
        <v>0</v>
      </c>
      <c r="BF149" s="89">
        <f t="shared" si="20"/>
        <v>0</v>
      </c>
      <c r="BG149" s="89">
        <f t="shared" si="21"/>
        <v>0</v>
      </c>
      <c r="BH149" s="89">
        <f t="shared" si="22"/>
        <v>0</v>
      </c>
      <c r="BI149" s="89">
        <f t="shared" si="23"/>
        <v>0</v>
      </c>
      <c r="BJ149" s="14" t="s">
        <v>80</v>
      </c>
      <c r="BK149" s="89">
        <f t="shared" si="24"/>
        <v>0</v>
      </c>
      <c r="BL149" s="14" t="s">
        <v>141</v>
      </c>
      <c r="BM149" s="161" t="s">
        <v>192</v>
      </c>
    </row>
    <row r="150" spans="1:65" s="2" customFormat="1" ht="24.15" customHeight="1">
      <c r="A150" s="29"/>
      <c r="B150" s="122"/>
      <c r="C150" s="151" t="s">
        <v>145</v>
      </c>
      <c r="D150" s="151" t="s">
        <v>133</v>
      </c>
      <c r="E150" s="152" t="s">
        <v>193</v>
      </c>
      <c r="F150" s="153" t="s">
        <v>194</v>
      </c>
      <c r="G150" s="154" t="s">
        <v>140</v>
      </c>
      <c r="H150" s="155">
        <v>25</v>
      </c>
      <c r="I150" s="243"/>
      <c r="J150" s="156">
        <f t="shared" si="15"/>
        <v>0</v>
      </c>
      <c r="K150" s="153" t="s">
        <v>1</v>
      </c>
      <c r="L150" s="30"/>
      <c r="M150" s="157" t="s">
        <v>1</v>
      </c>
      <c r="N150" s="158" t="s">
        <v>40</v>
      </c>
      <c r="O150" s="55"/>
      <c r="P150" s="159">
        <f t="shared" si="16"/>
        <v>0</v>
      </c>
      <c r="Q150" s="159">
        <v>3.81E-3</v>
      </c>
      <c r="R150" s="159">
        <f t="shared" si="17"/>
        <v>9.5250000000000001E-2</v>
      </c>
      <c r="S150" s="159">
        <v>0</v>
      </c>
      <c r="T150" s="160">
        <f t="shared" si="18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1" t="s">
        <v>141</v>
      </c>
      <c r="AT150" s="161" t="s">
        <v>133</v>
      </c>
      <c r="AU150" s="161" t="s">
        <v>91</v>
      </c>
      <c r="AY150" s="14" t="s">
        <v>130</v>
      </c>
      <c r="BE150" s="89">
        <f t="shared" si="19"/>
        <v>0</v>
      </c>
      <c r="BF150" s="89">
        <f t="shared" si="20"/>
        <v>0</v>
      </c>
      <c r="BG150" s="89">
        <f t="shared" si="21"/>
        <v>0</v>
      </c>
      <c r="BH150" s="89">
        <f t="shared" si="22"/>
        <v>0</v>
      </c>
      <c r="BI150" s="89">
        <f t="shared" si="23"/>
        <v>0</v>
      </c>
      <c r="BJ150" s="14" t="s">
        <v>80</v>
      </c>
      <c r="BK150" s="89">
        <f t="shared" si="24"/>
        <v>0</v>
      </c>
      <c r="BL150" s="14" t="s">
        <v>141</v>
      </c>
      <c r="BM150" s="161" t="s">
        <v>195</v>
      </c>
    </row>
    <row r="151" spans="1:65" s="2" customFormat="1" ht="14.4" customHeight="1">
      <c r="A151" s="29"/>
      <c r="B151" s="122"/>
      <c r="C151" s="151" t="s">
        <v>156</v>
      </c>
      <c r="D151" s="151" t="s">
        <v>133</v>
      </c>
      <c r="E151" s="152" t="s">
        <v>196</v>
      </c>
      <c r="F151" s="153" t="s">
        <v>197</v>
      </c>
      <c r="G151" s="154" t="s">
        <v>136</v>
      </c>
      <c r="H151" s="155">
        <v>370</v>
      </c>
      <c r="I151" s="243"/>
      <c r="J151" s="156">
        <f t="shared" si="15"/>
        <v>0</v>
      </c>
      <c r="K151" s="153" t="s">
        <v>1</v>
      </c>
      <c r="L151" s="30"/>
      <c r="M151" s="157" t="s">
        <v>1</v>
      </c>
      <c r="N151" s="158" t="s">
        <v>40</v>
      </c>
      <c r="O151" s="55"/>
      <c r="P151" s="159">
        <f t="shared" si="16"/>
        <v>0</v>
      </c>
      <c r="Q151" s="159">
        <v>0</v>
      </c>
      <c r="R151" s="159">
        <f t="shared" si="17"/>
        <v>0</v>
      </c>
      <c r="S151" s="159">
        <v>0</v>
      </c>
      <c r="T151" s="160">
        <f t="shared" si="18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1" t="s">
        <v>141</v>
      </c>
      <c r="AT151" s="161" t="s">
        <v>133</v>
      </c>
      <c r="AU151" s="161" t="s">
        <v>91</v>
      </c>
      <c r="AY151" s="14" t="s">
        <v>130</v>
      </c>
      <c r="BE151" s="89">
        <f t="shared" si="19"/>
        <v>0</v>
      </c>
      <c r="BF151" s="89">
        <f t="shared" si="20"/>
        <v>0</v>
      </c>
      <c r="BG151" s="89">
        <f t="shared" si="21"/>
        <v>0</v>
      </c>
      <c r="BH151" s="89">
        <f t="shared" si="22"/>
        <v>0</v>
      </c>
      <c r="BI151" s="89">
        <f t="shared" si="23"/>
        <v>0</v>
      </c>
      <c r="BJ151" s="14" t="s">
        <v>80</v>
      </c>
      <c r="BK151" s="89">
        <f t="shared" si="24"/>
        <v>0</v>
      </c>
      <c r="BL151" s="14" t="s">
        <v>141</v>
      </c>
      <c r="BM151" s="161" t="s">
        <v>198</v>
      </c>
    </row>
    <row r="152" spans="1:65" s="2" customFormat="1" ht="24.15" customHeight="1">
      <c r="A152" s="29"/>
      <c r="B152" s="122"/>
      <c r="C152" s="151" t="s">
        <v>148</v>
      </c>
      <c r="D152" s="151" t="s">
        <v>133</v>
      </c>
      <c r="E152" s="152" t="s">
        <v>199</v>
      </c>
      <c r="F152" s="153" t="s">
        <v>200</v>
      </c>
      <c r="G152" s="154" t="s">
        <v>201</v>
      </c>
      <c r="H152" s="155">
        <v>68</v>
      </c>
      <c r="I152" s="243"/>
      <c r="J152" s="156">
        <f t="shared" si="15"/>
        <v>0</v>
      </c>
      <c r="K152" s="153" t="s">
        <v>1</v>
      </c>
      <c r="L152" s="30"/>
      <c r="M152" s="157" t="s">
        <v>1</v>
      </c>
      <c r="N152" s="158" t="s">
        <v>40</v>
      </c>
      <c r="O152" s="55"/>
      <c r="P152" s="159">
        <f t="shared" si="16"/>
        <v>0</v>
      </c>
      <c r="Q152" s="159">
        <v>0</v>
      </c>
      <c r="R152" s="159">
        <f t="shared" si="17"/>
        <v>0</v>
      </c>
      <c r="S152" s="159">
        <v>0</v>
      </c>
      <c r="T152" s="160">
        <f t="shared" si="18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1" t="s">
        <v>141</v>
      </c>
      <c r="AT152" s="161" t="s">
        <v>133</v>
      </c>
      <c r="AU152" s="161" t="s">
        <v>91</v>
      </c>
      <c r="AY152" s="14" t="s">
        <v>130</v>
      </c>
      <c r="BE152" s="89">
        <f t="shared" si="19"/>
        <v>0</v>
      </c>
      <c r="BF152" s="89">
        <f t="shared" si="20"/>
        <v>0</v>
      </c>
      <c r="BG152" s="89">
        <f t="shared" si="21"/>
        <v>0</v>
      </c>
      <c r="BH152" s="89">
        <f t="shared" si="22"/>
        <v>0</v>
      </c>
      <c r="BI152" s="89">
        <f t="shared" si="23"/>
        <v>0</v>
      </c>
      <c r="BJ152" s="14" t="s">
        <v>80</v>
      </c>
      <c r="BK152" s="89">
        <f t="shared" si="24"/>
        <v>0</v>
      </c>
      <c r="BL152" s="14" t="s">
        <v>141</v>
      </c>
      <c r="BM152" s="161" t="s">
        <v>202</v>
      </c>
    </row>
    <row r="153" spans="1:65" s="2" customFormat="1" ht="14.4" customHeight="1">
      <c r="A153" s="29"/>
      <c r="B153" s="122"/>
      <c r="C153" s="151" t="s">
        <v>203</v>
      </c>
      <c r="D153" s="151" t="s">
        <v>133</v>
      </c>
      <c r="E153" s="152" t="s">
        <v>204</v>
      </c>
      <c r="F153" s="153" t="s">
        <v>205</v>
      </c>
      <c r="G153" s="154" t="s">
        <v>201</v>
      </c>
      <c r="H153" s="155">
        <v>6</v>
      </c>
      <c r="I153" s="243"/>
      <c r="J153" s="156">
        <f t="shared" si="15"/>
        <v>0</v>
      </c>
      <c r="K153" s="153" t="s">
        <v>1</v>
      </c>
      <c r="L153" s="30"/>
      <c r="M153" s="157" t="s">
        <v>1</v>
      </c>
      <c r="N153" s="158" t="s">
        <v>40</v>
      </c>
      <c r="O153" s="55"/>
      <c r="P153" s="159">
        <f t="shared" si="16"/>
        <v>0</v>
      </c>
      <c r="Q153" s="159">
        <v>1.24E-3</v>
      </c>
      <c r="R153" s="159">
        <f t="shared" si="17"/>
        <v>7.4400000000000004E-3</v>
      </c>
      <c r="S153" s="159">
        <v>0</v>
      </c>
      <c r="T153" s="160">
        <f t="shared" si="18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1" t="s">
        <v>141</v>
      </c>
      <c r="AT153" s="161" t="s">
        <v>133</v>
      </c>
      <c r="AU153" s="161" t="s">
        <v>91</v>
      </c>
      <c r="AY153" s="14" t="s">
        <v>130</v>
      </c>
      <c r="BE153" s="89">
        <f t="shared" si="19"/>
        <v>0</v>
      </c>
      <c r="BF153" s="89">
        <f t="shared" si="20"/>
        <v>0</v>
      </c>
      <c r="BG153" s="89">
        <f t="shared" si="21"/>
        <v>0</v>
      </c>
      <c r="BH153" s="89">
        <f t="shared" si="22"/>
        <v>0</v>
      </c>
      <c r="BI153" s="89">
        <f t="shared" si="23"/>
        <v>0</v>
      </c>
      <c r="BJ153" s="14" t="s">
        <v>80</v>
      </c>
      <c r="BK153" s="89">
        <f t="shared" si="24"/>
        <v>0</v>
      </c>
      <c r="BL153" s="14" t="s">
        <v>141</v>
      </c>
      <c r="BM153" s="161" t="s">
        <v>206</v>
      </c>
    </row>
    <row r="154" spans="1:65" s="2" customFormat="1" ht="24.15" customHeight="1">
      <c r="A154" s="29"/>
      <c r="B154" s="122"/>
      <c r="C154" s="151" t="s">
        <v>152</v>
      </c>
      <c r="D154" s="151" t="s">
        <v>133</v>
      </c>
      <c r="E154" s="152" t="s">
        <v>207</v>
      </c>
      <c r="F154" s="153" t="s">
        <v>208</v>
      </c>
      <c r="G154" s="154" t="s">
        <v>201</v>
      </c>
      <c r="H154" s="155">
        <v>2</v>
      </c>
      <c r="I154" s="243"/>
      <c r="J154" s="156">
        <f t="shared" si="15"/>
        <v>0</v>
      </c>
      <c r="K154" s="153" t="s">
        <v>1</v>
      </c>
      <c r="L154" s="30"/>
      <c r="M154" s="157" t="s">
        <v>1</v>
      </c>
      <c r="N154" s="158" t="s">
        <v>40</v>
      </c>
      <c r="O154" s="55"/>
      <c r="P154" s="159">
        <f t="shared" si="16"/>
        <v>0</v>
      </c>
      <c r="Q154" s="159">
        <v>1.8500000000000001E-3</v>
      </c>
      <c r="R154" s="159">
        <f t="shared" si="17"/>
        <v>3.7000000000000002E-3</v>
      </c>
      <c r="S154" s="159">
        <v>0</v>
      </c>
      <c r="T154" s="160">
        <f t="shared" si="18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1" t="s">
        <v>141</v>
      </c>
      <c r="AT154" s="161" t="s">
        <v>133</v>
      </c>
      <c r="AU154" s="161" t="s">
        <v>91</v>
      </c>
      <c r="AY154" s="14" t="s">
        <v>130</v>
      </c>
      <c r="BE154" s="89">
        <f t="shared" si="19"/>
        <v>0</v>
      </c>
      <c r="BF154" s="89">
        <f t="shared" si="20"/>
        <v>0</v>
      </c>
      <c r="BG154" s="89">
        <f t="shared" si="21"/>
        <v>0</v>
      </c>
      <c r="BH154" s="89">
        <f t="shared" si="22"/>
        <v>0</v>
      </c>
      <c r="BI154" s="89">
        <f t="shared" si="23"/>
        <v>0</v>
      </c>
      <c r="BJ154" s="14" t="s">
        <v>80</v>
      </c>
      <c r="BK154" s="89">
        <f t="shared" si="24"/>
        <v>0</v>
      </c>
      <c r="BL154" s="14" t="s">
        <v>141</v>
      </c>
      <c r="BM154" s="161" t="s">
        <v>209</v>
      </c>
    </row>
    <row r="155" spans="1:65" s="2" customFormat="1" ht="14.4" customHeight="1">
      <c r="A155" s="29"/>
      <c r="B155" s="122"/>
      <c r="C155" s="151" t="s">
        <v>210</v>
      </c>
      <c r="D155" s="151" t="s">
        <v>133</v>
      </c>
      <c r="E155" s="152" t="s">
        <v>211</v>
      </c>
      <c r="F155" s="153" t="s">
        <v>212</v>
      </c>
      <c r="G155" s="154" t="s">
        <v>174</v>
      </c>
      <c r="H155" s="155">
        <v>0.54800000000000004</v>
      </c>
      <c r="I155" s="243"/>
      <c r="J155" s="156">
        <f t="shared" si="15"/>
        <v>0</v>
      </c>
      <c r="K155" s="153" t="s">
        <v>1</v>
      </c>
      <c r="L155" s="30"/>
      <c r="M155" s="157" t="s">
        <v>1</v>
      </c>
      <c r="N155" s="158" t="s">
        <v>40</v>
      </c>
      <c r="O155" s="55"/>
      <c r="P155" s="159">
        <f t="shared" si="16"/>
        <v>0</v>
      </c>
      <c r="Q155" s="159">
        <v>0</v>
      </c>
      <c r="R155" s="159">
        <f t="shared" si="17"/>
        <v>0</v>
      </c>
      <c r="S155" s="159">
        <v>0</v>
      </c>
      <c r="T155" s="160">
        <f t="shared" si="18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1" t="s">
        <v>141</v>
      </c>
      <c r="AT155" s="161" t="s">
        <v>133</v>
      </c>
      <c r="AU155" s="161" t="s">
        <v>91</v>
      </c>
      <c r="AY155" s="14" t="s">
        <v>130</v>
      </c>
      <c r="BE155" s="89">
        <f t="shared" si="19"/>
        <v>0</v>
      </c>
      <c r="BF155" s="89">
        <f t="shared" si="20"/>
        <v>0</v>
      </c>
      <c r="BG155" s="89">
        <f t="shared" si="21"/>
        <v>0</v>
      </c>
      <c r="BH155" s="89">
        <f t="shared" si="22"/>
        <v>0</v>
      </c>
      <c r="BI155" s="89">
        <f t="shared" si="23"/>
        <v>0</v>
      </c>
      <c r="BJ155" s="14" t="s">
        <v>80</v>
      </c>
      <c r="BK155" s="89">
        <f t="shared" si="24"/>
        <v>0</v>
      </c>
      <c r="BL155" s="14" t="s">
        <v>141</v>
      </c>
      <c r="BM155" s="161" t="s">
        <v>213</v>
      </c>
    </row>
    <row r="156" spans="1:65" s="12" customFormat="1" ht="22.8" customHeight="1">
      <c r="B156" s="139"/>
      <c r="D156" s="140" t="s">
        <v>74</v>
      </c>
      <c r="E156" s="149" t="s">
        <v>214</v>
      </c>
      <c r="F156" s="149" t="s">
        <v>215</v>
      </c>
      <c r="I156" s="242"/>
      <c r="J156" s="150">
        <f>BK156</f>
        <v>0</v>
      </c>
      <c r="L156" s="139"/>
      <c r="M156" s="143"/>
      <c r="N156" s="144"/>
      <c r="O156" s="144"/>
      <c r="P156" s="145">
        <f>SUM(P157:P179)</f>
        <v>0</v>
      </c>
      <c r="Q156" s="144"/>
      <c r="R156" s="145">
        <f>SUM(R157:R179)</f>
        <v>9.3299999999999998E-3</v>
      </c>
      <c r="S156" s="144"/>
      <c r="T156" s="146">
        <f>SUM(T157:T179)</f>
        <v>0</v>
      </c>
      <c r="AR156" s="140" t="s">
        <v>80</v>
      </c>
      <c r="AT156" s="147" t="s">
        <v>74</v>
      </c>
      <c r="AU156" s="147" t="s">
        <v>80</v>
      </c>
      <c r="AY156" s="140" t="s">
        <v>130</v>
      </c>
      <c r="BK156" s="148">
        <f>SUM(BK157:BK179)</f>
        <v>0</v>
      </c>
    </row>
    <row r="157" spans="1:65" s="2" customFormat="1" ht="14.4" customHeight="1">
      <c r="A157" s="29"/>
      <c r="B157" s="122"/>
      <c r="C157" s="151" t="s">
        <v>80</v>
      </c>
      <c r="D157" s="151" t="s">
        <v>133</v>
      </c>
      <c r="E157" s="152" t="s">
        <v>216</v>
      </c>
      <c r="F157" s="153" t="s">
        <v>217</v>
      </c>
      <c r="G157" s="154" t="s">
        <v>201</v>
      </c>
      <c r="H157" s="155">
        <v>2</v>
      </c>
      <c r="I157" s="243"/>
      <c r="J157" s="156">
        <f t="shared" ref="J157:J179" si="25">ROUND(I157*H157,2)</f>
        <v>0</v>
      </c>
      <c r="K157" s="153" t="s">
        <v>1</v>
      </c>
      <c r="L157" s="30"/>
      <c r="M157" s="157" t="s">
        <v>1</v>
      </c>
      <c r="N157" s="158" t="s">
        <v>40</v>
      </c>
      <c r="O157" s="55"/>
      <c r="P157" s="159">
        <f t="shared" ref="P157:P179" si="26">O157*H157</f>
        <v>0</v>
      </c>
      <c r="Q157" s="159">
        <v>3.0000000000000001E-5</v>
      </c>
      <c r="R157" s="159">
        <f t="shared" ref="R157:R179" si="27">Q157*H157</f>
        <v>6.0000000000000002E-5</v>
      </c>
      <c r="S157" s="159">
        <v>0</v>
      </c>
      <c r="T157" s="160">
        <f t="shared" ref="T157:T179" si="28"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1" t="s">
        <v>141</v>
      </c>
      <c r="AT157" s="161" t="s">
        <v>133</v>
      </c>
      <c r="AU157" s="161" t="s">
        <v>91</v>
      </c>
      <c r="AY157" s="14" t="s">
        <v>130</v>
      </c>
      <c r="BE157" s="89">
        <f t="shared" ref="BE157:BE179" si="29">IF(N157="základní",J157,0)</f>
        <v>0</v>
      </c>
      <c r="BF157" s="89">
        <f t="shared" ref="BF157:BF179" si="30">IF(N157="snížená",J157,0)</f>
        <v>0</v>
      </c>
      <c r="BG157" s="89">
        <f t="shared" ref="BG157:BG179" si="31">IF(N157="zákl. přenesená",J157,0)</f>
        <v>0</v>
      </c>
      <c r="BH157" s="89">
        <f t="shared" ref="BH157:BH179" si="32">IF(N157="sníž. přenesená",J157,0)</f>
        <v>0</v>
      </c>
      <c r="BI157" s="89">
        <f t="shared" ref="BI157:BI179" si="33">IF(N157="nulová",J157,0)</f>
        <v>0</v>
      </c>
      <c r="BJ157" s="14" t="s">
        <v>80</v>
      </c>
      <c r="BK157" s="89">
        <f t="shared" ref="BK157:BK179" si="34">ROUND(I157*H157,2)</f>
        <v>0</v>
      </c>
      <c r="BL157" s="14" t="s">
        <v>141</v>
      </c>
      <c r="BM157" s="161" t="s">
        <v>218</v>
      </c>
    </row>
    <row r="158" spans="1:65" s="2" customFormat="1" ht="14.4" customHeight="1">
      <c r="A158" s="29"/>
      <c r="B158" s="122"/>
      <c r="C158" s="151" t="s">
        <v>91</v>
      </c>
      <c r="D158" s="151" t="s">
        <v>133</v>
      </c>
      <c r="E158" s="152" t="s">
        <v>219</v>
      </c>
      <c r="F158" s="153" t="s">
        <v>220</v>
      </c>
      <c r="G158" s="154" t="s">
        <v>162</v>
      </c>
      <c r="H158" s="155">
        <v>2</v>
      </c>
      <c r="I158" s="243"/>
      <c r="J158" s="156">
        <f t="shared" si="25"/>
        <v>0</v>
      </c>
      <c r="K158" s="153" t="s">
        <v>1</v>
      </c>
      <c r="L158" s="30"/>
      <c r="M158" s="157" t="s">
        <v>1</v>
      </c>
      <c r="N158" s="158" t="s">
        <v>40</v>
      </c>
      <c r="O158" s="55"/>
      <c r="P158" s="159">
        <f t="shared" si="26"/>
        <v>0</v>
      </c>
      <c r="Q158" s="159">
        <v>0</v>
      </c>
      <c r="R158" s="159">
        <f t="shared" si="27"/>
        <v>0</v>
      </c>
      <c r="S158" s="159">
        <v>0</v>
      </c>
      <c r="T158" s="160">
        <f t="shared" si="28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1" t="s">
        <v>141</v>
      </c>
      <c r="AT158" s="161" t="s">
        <v>133</v>
      </c>
      <c r="AU158" s="161" t="s">
        <v>91</v>
      </c>
      <c r="AY158" s="14" t="s">
        <v>130</v>
      </c>
      <c r="BE158" s="89">
        <f t="shared" si="29"/>
        <v>0</v>
      </c>
      <c r="BF158" s="89">
        <f t="shared" si="30"/>
        <v>0</v>
      </c>
      <c r="BG158" s="89">
        <f t="shared" si="31"/>
        <v>0</v>
      </c>
      <c r="BH158" s="89">
        <f t="shared" si="32"/>
        <v>0</v>
      </c>
      <c r="BI158" s="89">
        <f t="shared" si="33"/>
        <v>0</v>
      </c>
      <c r="BJ158" s="14" t="s">
        <v>80</v>
      </c>
      <c r="BK158" s="89">
        <f t="shared" si="34"/>
        <v>0</v>
      </c>
      <c r="BL158" s="14" t="s">
        <v>141</v>
      </c>
      <c r="BM158" s="161" t="s">
        <v>221</v>
      </c>
    </row>
    <row r="159" spans="1:65" s="2" customFormat="1" ht="14.4" customHeight="1">
      <c r="A159" s="29"/>
      <c r="B159" s="122"/>
      <c r="C159" s="151" t="s">
        <v>142</v>
      </c>
      <c r="D159" s="151" t="s">
        <v>133</v>
      </c>
      <c r="E159" s="152" t="s">
        <v>222</v>
      </c>
      <c r="F159" s="153" t="s">
        <v>223</v>
      </c>
      <c r="G159" s="154" t="s">
        <v>201</v>
      </c>
      <c r="H159" s="155">
        <v>68</v>
      </c>
      <c r="I159" s="243"/>
      <c r="J159" s="156">
        <f t="shared" si="25"/>
        <v>0</v>
      </c>
      <c r="K159" s="153" t="s">
        <v>1</v>
      </c>
      <c r="L159" s="30"/>
      <c r="M159" s="157" t="s">
        <v>1</v>
      </c>
      <c r="N159" s="158" t="s">
        <v>40</v>
      </c>
      <c r="O159" s="55"/>
      <c r="P159" s="159">
        <f t="shared" si="26"/>
        <v>0</v>
      </c>
      <c r="Q159" s="159">
        <v>8.0000000000000007E-5</v>
      </c>
      <c r="R159" s="159">
        <f t="shared" si="27"/>
        <v>5.4400000000000004E-3</v>
      </c>
      <c r="S159" s="159">
        <v>0</v>
      </c>
      <c r="T159" s="160">
        <f t="shared" si="28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1" t="s">
        <v>141</v>
      </c>
      <c r="AT159" s="161" t="s">
        <v>133</v>
      </c>
      <c r="AU159" s="161" t="s">
        <v>91</v>
      </c>
      <c r="AY159" s="14" t="s">
        <v>130</v>
      </c>
      <c r="BE159" s="89">
        <f t="shared" si="29"/>
        <v>0</v>
      </c>
      <c r="BF159" s="89">
        <f t="shared" si="30"/>
        <v>0</v>
      </c>
      <c r="BG159" s="89">
        <f t="shared" si="31"/>
        <v>0</v>
      </c>
      <c r="BH159" s="89">
        <f t="shared" si="32"/>
        <v>0</v>
      </c>
      <c r="BI159" s="89">
        <f t="shared" si="33"/>
        <v>0</v>
      </c>
      <c r="BJ159" s="14" t="s">
        <v>80</v>
      </c>
      <c r="BK159" s="89">
        <f t="shared" si="34"/>
        <v>0</v>
      </c>
      <c r="BL159" s="14" t="s">
        <v>141</v>
      </c>
      <c r="BM159" s="161" t="s">
        <v>224</v>
      </c>
    </row>
    <row r="160" spans="1:65" s="2" customFormat="1" ht="24.15" customHeight="1">
      <c r="A160" s="29"/>
      <c r="B160" s="122"/>
      <c r="C160" s="151" t="s">
        <v>141</v>
      </c>
      <c r="D160" s="151" t="s">
        <v>133</v>
      </c>
      <c r="E160" s="152" t="s">
        <v>225</v>
      </c>
      <c r="F160" s="153" t="s">
        <v>226</v>
      </c>
      <c r="G160" s="154" t="s">
        <v>162</v>
      </c>
      <c r="H160" s="155">
        <v>7</v>
      </c>
      <c r="I160" s="243"/>
      <c r="J160" s="156">
        <f t="shared" si="25"/>
        <v>0</v>
      </c>
      <c r="K160" s="153" t="s">
        <v>1</v>
      </c>
      <c r="L160" s="30"/>
      <c r="M160" s="157" t="s">
        <v>1</v>
      </c>
      <c r="N160" s="158" t="s">
        <v>40</v>
      </c>
      <c r="O160" s="55"/>
      <c r="P160" s="159">
        <f t="shared" si="26"/>
        <v>0</v>
      </c>
      <c r="Q160" s="159">
        <v>0</v>
      </c>
      <c r="R160" s="159">
        <f t="shared" si="27"/>
        <v>0</v>
      </c>
      <c r="S160" s="159">
        <v>0</v>
      </c>
      <c r="T160" s="160">
        <f t="shared" si="28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1" t="s">
        <v>141</v>
      </c>
      <c r="AT160" s="161" t="s">
        <v>133</v>
      </c>
      <c r="AU160" s="161" t="s">
        <v>91</v>
      </c>
      <c r="AY160" s="14" t="s">
        <v>130</v>
      </c>
      <c r="BE160" s="89">
        <f t="shared" si="29"/>
        <v>0</v>
      </c>
      <c r="BF160" s="89">
        <f t="shared" si="30"/>
        <v>0</v>
      </c>
      <c r="BG160" s="89">
        <f t="shared" si="31"/>
        <v>0</v>
      </c>
      <c r="BH160" s="89">
        <f t="shared" si="32"/>
        <v>0</v>
      </c>
      <c r="BI160" s="89">
        <f t="shared" si="33"/>
        <v>0</v>
      </c>
      <c r="BJ160" s="14" t="s">
        <v>80</v>
      </c>
      <c r="BK160" s="89">
        <f t="shared" si="34"/>
        <v>0</v>
      </c>
      <c r="BL160" s="14" t="s">
        <v>141</v>
      </c>
      <c r="BM160" s="161" t="s">
        <v>227</v>
      </c>
    </row>
    <row r="161" spans="1:65" s="2" customFormat="1" ht="24.15" customHeight="1">
      <c r="A161" s="29"/>
      <c r="B161" s="122"/>
      <c r="C161" s="151" t="s">
        <v>149</v>
      </c>
      <c r="D161" s="151" t="s">
        <v>133</v>
      </c>
      <c r="E161" s="152" t="s">
        <v>228</v>
      </c>
      <c r="F161" s="153" t="s">
        <v>229</v>
      </c>
      <c r="G161" s="154" t="s">
        <v>162</v>
      </c>
      <c r="H161" s="155">
        <v>1</v>
      </c>
      <c r="I161" s="243"/>
      <c r="J161" s="156">
        <f t="shared" si="25"/>
        <v>0</v>
      </c>
      <c r="K161" s="153" t="s">
        <v>1</v>
      </c>
      <c r="L161" s="30"/>
      <c r="M161" s="157" t="s">
        <v>1</v>
      </c>
      <c r="N161" s="158" t="s">
        <v>40</v>
      </c>
      <c r="O161" s="55"/>
      <c r="P161" s="159">
        <f t="shared" si="26"/>
        <v>0</v>
      </c>
      <c r="Q161" s="159">
        <v>0</v>
      </c>
      <c r="R161" s="159">
        <f t="shared" si="27"/>
        <v>0</v>
      </c>
      <c r="S161" s="159">
        <v>0</v>
      </c>
      <c r="T161" s="160">
        <f t="shared" si="28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1" t="s">
        <v>141</v>
      </c>
      <c r="AT161" s="161" t="s">
        <v>133</v>
      </c>
      <c r="AU161" s="161" t="s">
        <v>91</v>
      </c>
      <c r="AY161" s="14" t="s">
        <v>130</v>
      </c>
      <c r="BE161" s="89">
        <f t="shared" si="29"/>
        <v>0</v>
      </c>
      <c r="BF161" s="89">
        <f t="shared" si="30"/>
        <v>0</v>
      </c>
      <c r="BG161" s="89">
        <f t="shared" si="31"/>
        <v>0</v>
      </c>
      <c r="BH161" s="89">
        <f t="shared" si="32"/>
        <v>0</v>
      </c>
      <c r="BI161" s="89">
        <f t="shared" si="33"/>
        <v>0</v>
      </c>
      <c r="BJ161" s="14" t="s">
        <v>80</v>
      </c>
      <c r="BK161" s="89">
        <f t="shared" si="34"/>
        <v>0</v>
      </c>
      <c r="BL161" s="14" t="s">
        <v>141</v>
      </c>
      <c r="BM161" s="161" t="s">
        <v>230</v>
      </c>
    </row>
    <row r="162" spans="1:65" s="2" customFormat="1" ht="14.4" customHeight="1">
      <c r="A162" s="29"/>
      <c r="B162" s="122"/>
      <c r="C162" s="151" t="s">
        <v>145</v>
      </c>
      <c r="D162" s="151" t="s">
        <v>133</v>
      </c>
      <c r="E162" s="152" t="s">
        <v>231</v>
      </c>
      <c r="F162" s="153" t="s">
        <v>232</v>
      </c>
      <c r="G162" s="154" t="s">
        <v>162</v>
      </c>
      <c r="H162" s="155">
        <v>7</v>
      </c>
      <c r="I162" s="243"/>
      <c r="J162" s="156">
        <f t="shared" si="25"/>
        <v>0</v>
      </c>
      <c r="K162" s="153" t="s">
        <v>1</v>
      </c>
      <c r="L162" s="30"/>
      <c r="M162" s="157" t="s">
        <v>1</v>
      </c>
      <c r="N162" s="158" t="s">
        <v>40</v>
      </c>
      <c r="O162" s="55"/>
      <c r="P162" s="159">
        <f t="shared" si="26"/>
        <v>0</v>
      </c>
      <c r="Q162" s="159">
        <v>0</v>
      </c>
      <c r="R162" s="159">
        <f t="shared" si="27"/>
        <v>0</v>
      </c>
      <c r="S162" s="159">
        <v>0</v>
      </c>
      <c r="T162" s="160">
        <f t="shared" si="28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1" t="s">
        <v>141</v>
      </c>
      <c r="AT162" s="161" t="s">
        <v>133</v>
      </c>
      <c r="AU162" s="161" t="s">
        <v>91</v>
      </c>
      <c r="AY162" s="14" t="s">
        <v>130</v>
      </c>
      <c r="BE162" s="89">
        <f t="shared" si="29"/>
        <v>0</v>
      </c>
      <c r="BF162" s="89">
        <f t="shared" si="30"/>
        <v>0</v>
      </c>
      <c r="BG162" s="89">
        <f t="shared" si="31"/>
        <v>0</v>
      </c>
      <c r="BH162" s="89">
        <f t="shared" si="32"/>
        <v>0</v>
      </c>
      <c r="BI162" s="89">
        <f t="shared" si="33"/>
        <v>0</v>
      </c>
      <c r="BJ162" s="14" t="s">
        <v>80</v>
      </c>
      <c r="BK162" s="89">
        <f t="shared" si="34"/>
        <v>0</v>
      </c>
      <c r="BL162" s="14" t="s">
        <v>141</v>
      </c>
      <c r="BM162" s="161" t="s">
        <v>233</v>
      </c>
    </row>
    <row r="163" spans="1:65" s="2" customFormat="1" ht="14.4" customHeight="1">
      <c r="A163" s="29"/>
      <c r="B163" s="122"/>
      <c r="C163" s="151" t="s">
        <v>156</v>
      </c>
      <c r="D163" s="151" t="s">
        <v>133</v>
      </c>
      <c r="E163" s="152" t="s">
        <v>234</v>
      </c>
      <c r="F163" s="153" t="s">
        <v>235</v>
      </c>
      <c r="G163" s="154" t="s">
        <v>162</v>
      </c>
      <c r="H163" s="155">
        <v>1</v>
      </c>
      <c r="I163" s="243"/>
      <c r="J163" s="156">
        <f t="shared" si="25"/>
        <v>0</v>
      </c>
      <c r="K163" s="153" t="s">
        <v>1</v>
      </c>
      <c r="L163" s="30"/>
      <c r="M163" s="157" t="s">
        <v>1</v>
      </c>
      <c r="N163" s="158" t="s">
        <v>40</v>
      </c>
      <c r="O163" s="55"/>
      <c r="P163" s="159">
        <f t="shared" si="26"/>
        <v>0</v>
      </c>
      <c r="Q163" s="159">
        <v>0</v>
      </c>
      <c r="R163" s="159">
        <f t="shared" si="27"/>
        <v>0</v>
      </c>
      <c r="S163" s="159">
        <v>0</v>
      </c>
      <c r="T163" s="160">
        <f t="shared" si="28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1" t="s">
        <v>141</v>
      </c>
      <c r="AT163" s="161" t="s">
        <v>133</v>
      </c>
      <c r="AU163" s="161" t="s">
        <v>91</v>
      </c>
      <c r="AY163" s="14" t="s">
        <v>130</v>
      </c>
      <c r="BE163" s="89">
        <f t="shared" si="29"/>
        <v>0</v>
      </c>
      <c r="BF163" s="89">
        <f t="shared" si="30"/>
        <v>0</v>
      </c>
      <c r="BG163" s="89">
        <f t="shared" si="31"/>
        <v>0</v>
      </c>
      <c r="BH163" s="89">
        <f t="shared" si="32"/>
        <v>0</v>
      </c>
      <c r="BI163" s="89">
        <f t="shared" si="33"/>
        <v>0</v>
      </c>
      <c r="BJ163" s="14" t="s">
        <v>80</v>
      </c>
      <c r="BK163" s="89">
        <f t="shared" si="34"/>
        <v>0</v>
      </c>
      <c r="BL163" s="14" t="s">
        <v>141</v>
      </c>
      <c r="BM163" s="161" t="s">
        <v>236</v>
      </c>
    </row>
    <row r="164" spans="1:65" s="2" customFormat="1" ht="14.4" customHeight="1">
      <c r="A164" s="29"/>
      <c r="B164" s="122"/>
      <c r="C164" s="151" t="s">
        <v>148</v>
      </c>
      <c r="D164" s="151" t="s">
        <v>133</v>
      </c>
      <c r="E164" s="152" t="s">
        <v>237</v>
      </c>
      <c r="F164" s="153" t="s">
        <v>238</v>
      </c>
      <c r="G164" s="154" t="s">
        <v>162</v>
      </c>
      <c r="H164" s="155">
        <v>25</v>
      </c>
      <c r="I164" s="243"/>
      <c r="J164" s="156">
        <f t="shared" si="25"/>
        <v>0</v>
      </c>
      <c r="K164" s="153" t="s">
        <v>1</v>
      </c>
      <c r="L164" s="30"/>
      <c r="M164" s="157" t="s">
        <v>1</v>
      </c>
      <c r="N164" s="158" t="s">
        <v>40</v>
      </c>
      <c r="O164" s="55"/>
      <c r="P164" s="159">
        <f t="shared" si="26"/>
        <v>0</v>
      </c>
      <c r="Q164" s="159">
        <v>0</v>
      </c>
      <c r="R164" s="159">
        <f t="shared" si="27"/>
        <v>0</v>
      </c>
      <c r="S164" s="159">
        <v>0</v>
      </c>
      <c r="T164" s="160">
        <f t="shared" si="28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1" t="s">
        <v>141</v>
      </c>
      <c r="AT164" s="161" t="s">
        <v>133</v>
      </c>
      <c r="AU164" s="161" t="s">
        <v>91</v>
      </c>
      <c r="AY164" s="14" t="s">
        <v>130</v>
      </c>
      <c r="BE164" s="89">
        <f t="shared" si="29"/>
        <v>0</v>
      </c>
      <c r="BF164" s="89">
        <f t="shared" si="30"/>
        <v>0</v>
      </c>
      <c r="BG164" s="89">
        <f t="shared" si="31"/>
        <v>0</v>
      </c>
      <c r="BH164" s="89">
        <f t="shared" si="32"/>
        <v>0</v>
      </c>
      <c r="BI164" s="89">
        <f t="shared" si="33"/>
        <v>0</v>
      </c>
      <c r="BJ164" s="14" t="s">
        <v>80</v>
      </c>
      <c r="BK164" s="89">
        <f t="shared" si="34"/>
        <v>0</v>
      </c>
      <c r="BL164" s="14" t="s">
        <v>141</v>
      </c>
      <c r="BM164" s="161" t="s">
        <v>239</v>
      </c>
    </row>
    <row r="165" spans="1:65" s="2" customFormat="1" ht="14.4" customHeight="1">
      <c r="A165" s="29"/>
      <c r="B165" s="122"/>
      <c r="C165" s="151" t="s">
        <v>203</v>
      </c>
      <c r="D165" s="151" t="s">
        <v>133</v>
      </c>
      <c r="E165" s="152" t="s">
        <v>240</v>
      </c>
      <c r="F165" s="153" t="s">
        <v>241</v>
      </c>
      <c r="G165" s="154" t="s">
        <v>162</v>
      </c>
      <c r="H165" s="155">
        <v>1</v>
      </c>
      <c r="I165" s="243"/>
      <c r="J165" s="156">
        <f t="shared" si="25"/>
        <v>0</v>
      </c>
      <c r="K165" s="153" t="s">
        <v>1</v>
      </c>
      <c r="L165" s="30"/>
      <c r="M165" s="157" t="s">
        <v>1</v>
      </c>
      <c r="N165" s="158" t="s">
        <v>40</v>
      </c>
      <c r="O165" s="55"/>
      <c r="P165" s="159">
        <f t="shared" si="26"/>
        <v>0</v>
      </c>
      <c r="Q165" s="159">
        <v>0</v>
      </c>
      <c r="R165" s="159">
        <f t="shared" si="27"/>
        <v>0</v>
      </c>
      <c r="S165" s="159">
        <v>0</v>
      </c>
      <c r="T165" s="160">
        <f t="shared" si="28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1" t="s">
        <v>141</v>
      </c>
      <c r="AT165" s="161" t="s">
        <v>133</v>
      </c>
      <c r="AU165" s="161" t="s">
        <v>91</v>
      </c>
      <c r="AY165" s="14" t="s">
        <v>130</v>
      </c>
      <c r="BE165" s="89">
        <f t="shared" si="29"/>
        <v>0</v>
      </c>
      <c r="BF165" s="89">
        <f t="shared" si="30"/>
        <v>0</v>
      </c>
      <c r="BG165" s="89">
        <f t="shared" si="31"/>
        <v>0</v>
      </c>
      <c r="BH165" s="89">
        <f t="shared" si="32"/>
        <v>0</v>
      </c>
      <c r="BI165" s="89">
        <f t="shared" si="33"/>
        <v>0</v>
      </c>
      <c r="BJ165" s="14" t="s">
        <v>80</v>
      </c>
      <c r="BK165" s="89">
        <f t="shared" si="34"/>
        <v>0</v>
      </c>
      <c r="BL165" s="14" t="s">
        <v>141</v>
      </c>
      <c r="BM165" s="161" t="s">
        <v>242</v>
      </c>
    </row>
    <row r="166" spans="1:65" s="2" customFormat="1" ht="14.4" customHeight="1">
      <c r="A166" s="29"/>
      <c r="B166" s="122"/>
      <c r="C166" s="151" t="s">
        <v>152</v>
      </c>
      <c r="D166" s="151" t="s">
        <v>133</v>
      </c>
      <c r="E166" s="152" t="s">
        <v>243</v>
      </c>
      <c r="F166" s="153" t="s">
        <v>244</v>
      </c>
      <c r="G166" s="154" t="s">
        <v>201</v>
      </c>
      <c r="H166" s="155">
        <v>1</v>
      </c>
      <c r="I166" s="243"/>
      <c r="J166" s="156">
        <f t="shared" si="25"/>
        <v>0</v>
      </c>
      <c r="K166" s="153" t="s">
        <v>1</v>
      </c>
      <c r="L166" s="30"/>
      <c r="M166" s="157" t="s">
        <v>1</v>
      </c>
      <c r="N166" s="158" t="s">
        <v>40</v>
      </c>
      <c r="O166" s="55"/>
      <c r="P166" s="159">
        <f t="shared" si="26"/>
        <v>0</v>
      </c>
      <c r="Q166" s="159">
        <v>1.1E-4</v>
      </c>
      <c r="R166" s="159">
        <f t="shared" si="27"/>
        <v>1.1E-4</v>
      </c>
      <c r="S166" s="159">
        <v>0</v>
      </c>
      <c r="T166" s="160">
        <f t="shared" si="28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1" t="s">
        <v>141</v>
      </c>
      <c r="AT166" s="161" t="s">
        <v>133</v>
      </c>
      <c r="AU166" s="161" t="s">
        <v>91</v>
      </c>
      <c r="AY166" s="14" t="s">
        <v>130</v>
      </c>
      <c r="BE166" s="89">
        <f t="shared" si="29"/>
        <v>0</v>
      </c>
      <c r="BF166" s="89">
        <f t="shared" si="30"/>
        <v>0</v>
      </c>
      <c r="BG166" s="89">
        <f t="shared" si="31"/>
        <v>0</v>
      </c>
      <c r="BH166" s="89">
        <f t="shared" si="32"/>
        <v>0</v>
      </c>
      <c r="BI166" s="89">
        <f t="shared" si="33"/>
        <v>0</v>
      </c>
      <c r="BJ166" s="14" t="s">
        <v>80</v>
      </c>
      <c r="BK166" s="89">
        <f t="shared" si="34"/>
        <v>0</v>
      </c>
      <c r="BL166" s="14" t="s">
        <v>141</v>
      </c>
      <c r="BM166" s="161" t="s">
        <v>245</v>
      </c>
    </row>
    <row r="167" spans="1:65" s="2" customFormat="1" ht="24.15" customHeight="1">
      <c r="A167" s="29"/>
      <c r="B167" s="122"/>
      <c r="C167" s="151" t="s">
        <v>210</v>
      </c>
      <c r="D167" s="151" t="s">
        <v>133</v>
      </c>
      <c r="E167" s="152" t="s">
        <v>246</v>
      </c>
      <c r="F167" s="153" t="s">
        <v>247</v>
      </c>
      <c r="G167" s="154" t="s">
        <v>162</v>
      </c>
      <c r="H167" s="155">
        <v>1</v>
      </c>
      <c r="I167" s="243"/>
      <c r="J167" s="156">
        <f t="shared" si="25"/>
        <v>0</v>
      </c>
      <c r="K167" s="153" t="s">
        <v>1</v>
      </c>
      <c r="L167" s="30"/>
      <c r="M167" s="157" t="s">
        <v>1</v>
      </c>
      <c r="N167" s="158" t="s">
        <v>40</v>
      </c>
      <c r="O167" s="55"/>
      <c r="P167" s="159">
        <f t="shared" si="26"/>
        <v>0</v>
      </c>
      <c r="Q167" s="159">
        <v>0</v>
      </c>
      <c r="R167" s="159">
        <f t="shared" si="27"/>
        <v>0</v>
      </c>
      <c r="S167" s="159">
        <v>0</v>
      </c>
      <c r="T167" s="160">
        <f t="shared" si="28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1" t="s">
        <v>141</v>
      </c>
      <c r="AT167" s="161" t="s">
        <v>133</v>
      </c>
      <c r="AU167" s="161" t="s">
        <v>91</v>
      </c>
      <c r="AY167" s="14" t="s">
        <v>130</v>
      </c>
      <c r="BE167" s="89">
        <f t="shared" si="29"/>
        <v>0</v>
      </c>
      <c r="BF167" s="89">
        <f t="shared" si="30"/>
        <v>0</v>
      </c>
      <c r="BG167" s="89">
        <f t="shared" si="31"/>
        <v>0</v>
      </c>
      <c r="BH167" s="89">
        <f t="shared" si="32"/>
        <v>0</v>
      </c>
      <c r="BI167" s="89">
        <f t="shared" si="33"/>
        <v>0</v>
      </c>
      <c r="BJ167" s="14" t="s">
        <v>80</v>
      </c>
      <c r="BK167" s="89">
        <f t="shared" si="34"/>
        <v>0</v>
      </c>
      <c r="BL167" s="14" t="s">
        <v>141</v>
      </c>
      <c r="BM167" s="161" t="s">
        <v>248</v>
      </c>
    </row>
    <row r="168" spans="1:65" s="2" customFormat="1" ht="14.4" customHeight="1">
      <c r="A168" s="29"/>
      <c r="B168" s="122"/>
      <c r="C168" s="151" t="s">
        <v>155</v>
      </c>
      <c r="D168" s="151" t="s">
        <v>133</v>
      </c>
      <c r="E168" s="152" t="s">
        <v>249</v>
      </c>
      <c r="F168" s="153" t="s">
        <v>250</v>
      </c>
      <c r="G168" s="154" t="s">
        <v>162</v>
      </c>
      <c r="H168" s="155">
        <v>1</v>
      </c>
      <c r="I168" s="243"/>
      <c r="J168" s="156">
        <f t="shared" si="25"/>
        <v>0</v>
      </c>
      <c r="K168" s="153" t="s">
        <v>1</v>
      </c>
      <c r="L168" s="30"/>
      <c r="M168" s="157" t="s">
        <v>1</v>
      </c>
      <c r="N168" s="158" t="s">
        <v>40</v>
      </c>
      <c r="O168" s="55"/>
      <c r="P168" s="159">
        <f t="shared" si="26"/>
        <v>0</v>
      </c>
      <c r="Q168" s="159">
        <v>0</v>
      </c>
      <c r="R168" s="159">
        <f t="shared" si="27"/>
        <v>0</v>
      </c>
      <c r="S168" s="159">
        <v>0</v>
      </c>
      <c r="T168" s="160">
        <f t="shared" si="28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1" t="s">
        <v>141</v>
      </c>
      <c r="AT168" s="161" t="s">
        <v>133</v>
      </c>
      <c r="AU168" s="161" t="s">
        <v>91</v>
      </c>
      <c r="AY168" s="14" t="s">
        <v>130</v>
      </c>
      <c r="BE168" s="89">
        <f t="shared" si="29"/>
        <v>0</v>
      </c>
      <c r="BF168" s="89">
        <f t="shared" si="30"/>
        <v>0</v>
      </c>
      <c r="BG168" s="89">
        <f t="shared" si="31"/>
        <v>0</v>
      </c>
      <c r="BH168" s="89">
        <f t="shared" si="32"/>
        <v>0</v>
      </c>
      <c r="BI168" s="89">
        <f t="shared" si="33"/>
        <v>0</v>
      </c>
      <c r="BJ168" s="14" t="s">
        <v>80</v>
      </c>
      <c r="BK168" s="89">
        <f t="shared" si="34"/>
        <v>0</v>
      </c>
      <c r="BL168" s="14" t="s">
        <v>141</v>
      </c>
      <c r="BM168" s="161" t="s">
        <v>251</v>
      </c>
    </row>
    <row r="169" spans="1:65" s="2" customFormat="1" ht="14.4" customHeight="1">
      <c r="A169" s="29"/>
      <c r="B169" s="122"/>
      <c r="C169" s="151" t="s">
        <v>252</v>
      </c>
      <c r="D169" s="151" t="s">
        <v>133</v>
      </c>
      <c r="E169" s="152" t="s">
        <v>253</v>
      </c>
      <c r="F169" s="153" t="s">
        <v>254</v>
      </c>
      <c r="G169" s="154" t="s">
        <v>201</v>
      </c>
      <c r="H169" s="155">
        <v>4</v>
      </c>
      <c r="I169" s="243"/>
      <c r="J169" s="156">
        <f t="shared" si="25"/>
        <v>0</v>
      </c>
      <c r="K169" s="153" t="s">
        <v>1</v>
      </c>
      <c r="L169" s="30"/>
      <c r="M169" s="157" t="s">
        <v>1</v>
      </c>
      <c r="N169" s="158" t="s">
        <v>40</v>
      </c>
      <c r="O169" s="55"/>
      <c r="P169" s="159">
        <f t="shared" si="26"/>
        <v>0</v>
      </c>
      <c r="Q169" s="159">
        <v>1.4999999999999999E-4</v>
      </c>
      <c r="R169" s="159">
        <f t="shared" si="27"/>
        <v>5.9999999999999995E-4</v>
      </c>
      <c r="S169" s="159">
        <v>0</v>
      </c>
      <c r="T169" s="160">
        <f t="shared" si="28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1" t="s">
        <v>141</v>
      </c>
      <c r="AT169" s="161" t="s">
        <v>133</v>
      </c>
      <c r="AU169" s="161" t="s">
        <v>91</v>
      </c>
      <c r="AY169" s="14" t="s">
        <v>130</v>
      </c>
      <c r="BE169" s="89">
        <f t="shared" si="29"/>
        <v>0</v>
      </c>
      <c r="BF169" s="89">
        <f t="shared" si="30"/>
        <v>0</v>
      </c>
      <c r="BG169" s="89">
        <f t="shared" si="31"/>
        <v>0</v>
      </c>
      <c r="BH169" s="89">
        <f t="shared" si="32"/>
        <v>0</v>
      </c>
      <c r="BI169" s="89">
        <f t="shared" si="33"/>
        <v>0</v>
      </c>
      <c r="BJ169" s="14" t="s">
        <v>80</v>
      </c>
      <c r="BK169" s="89">
        <f t="shared" si="34"/>
        <v>0</v>
      </c>
      <c r="BL169" s="14" t="s">
        <v>141</v>
      </c>
      <c r="BM169" s="161" t="s">
        <v>255</v>
      </c>
    </row>
    <row r="170" spans="1:65" s="2" customFormat="1" ht="14.4" customHeight="1">
      <c r="A170" s="29"/>
      <c r="B170" s="122"/>
      <c r="C170" s="151" t="s">
        <v>159</v>
      </c>
      <c r="D170" s="151" t="s">
        <v>133</v>
      </c>
      <c r="E170" s="152" t="s">
        <v>256</v>
      </c>
      <c r="F170" s="153" t="s">
        <v>257</v>
      </c>
      <c r="G170" s="154" t="s">
        <v>162</v>
      </c>
      <c r="H170" s="155">
        <v>1</v>
      </c>
      <c r="I170" s="243"/>
      <c r="J170" s="156">
        <f t="shared" si="25"/>
        <v>0</v>
      </c>
      <c r="K170" s="153" t="s">
        <v>1</v>
      </c>
      <c r="L170" s="30"/>
      <c r="M170" s="157" t="s">
        <v>1</v>
      </c>
      <c r="N170" s="158" t="s">
        <v>40</v>
      </c>
      <c r="O170" s="55"/>
      <c r="P170" s="159">
        <f t="shared" si="26"/>
        <v>0</v>
      </c>
      <c r="Q170" s="159">
        <v>0</v>
      </c>
      <c r="R170" s="159">
        <f t="shared" si="27"/>
        <v>0</v>
      </c>
      <c r="S170" s="159">
        <v>0</v>
      </c>
      <c r="T170" s="160">
        <f t="shared" si="28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1" t="s">
        <v>141</v>
      </c>
      <c r="AT170" s="161" t="s">
        <v>133</v>
      </c>
      <c r="AU170" s="161" t="s">
        <v>91</v>
      </c>
      <c r="AY170" s="14" t="s">
        <v>130</v>
      </c>
      <c r="BE170" s="89">
        <f t="shared" si="29"/>
        <v>0</v>
      </c>
      <c r="BF170" s="89">
        <f t="shared" si="30"/>
        <v>0</v>
      </c>
      <c r="BG170" s="89">
        <f t="shared" si="31"/>
        <v>0</v>
      </c>
      <c r="BH170" s="89">
        <f t="shared" si="32"/>
        <v>0</v>
      </c>
      <c r="BI170" s="89">
        <f t="shared" si="33"/>
        <v>0</v>
      </c>
      <c r="BJ170" s="14" t="s">
        <v>80</v>
      </c>
      <c r="BK170" s="89">
        <f t="shared" si="34"/>
        <v>0</v>
      </c>
      <c r="BL170" s="14" t="s">
        <v>141</v>
      </c>
      <c r="BM170" s="161" t="s">
        <v>258</v>
      </c>
    </row>
    <row r="171" spans="1:65" s="2" customFormat="1" ht="24.15" customHeight="1">
      <c r="A171" s="29"/>
      <c r="B171" s="122"/>
      <c r="C171" s="151" t="s">
        <v>8</v>
      </c>
      <c r="D171" s="151" t="s">
        <v>133</v>
      </c>
      <c r="E171" s="152" t="s">
        <v>259</v>
      </c>
      <c r="F171" s="153" t="s">
        <v>260</v>
      </c>
      <c r="G171" s="154" t="s">
        <v>261</v>
      </c>
      <c r="H171" s="155">
        <v>2</v>
      </c>
      <c r="I171" s="243"/>
      <c r="J171" s="156">
        <f t="shared" si="25"/>
        <v>0</v>
      </c>
      <c r="K171" s="153" t="s">
        <v>1</v>
      </c>
      <c r="L171" s="30"/>
      <c r="M171" s="157" t="s">
        <v>1</v>
      </c>
      <c r="N171" s="158" t="s">
        <v>40</v>
      </c>
      <c r="O171" s="55"/>
      <c r="P171" s="159">
        <f t="shared" si="26"/>
        <v>0</v>
      </c>
      <c r="Q171" s="159">
        <v>0</v>
      </c>
      <c r="R171" s="159">
        <f t="shared" si="27"/>
        <v>0</v>
      </c>
      <c r="S171" s="159">
        <v>0</v>
      </c>
      <c r="T171" s="160">
        <f t="shared" si="28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1" t="s">
        <v>141</v>
      </c>
      <c r="AT171" s="161" t="s">
        <v>133</v>
      </c>
      <c r="AU171" s="161" t="s">
        <v>91</v>
      </c>
      <c r="AY171" s="14" t="s">
        <v>130</v>
      </c>
      <c r="BE171" s="89">
        <f t="shared" si="29"/>
        <v>0</v>
      </c>
      <c r="BF171" s="89">
        <f t="shared" si="30"/>
        <v>0</v>
      </c>
      <c r="BG171" s="89">
        <f t="shared" si="31"/>
        <v>0</v>
      </c>
      <c r="BH171" s="89">
        <f t="shared" si="32"/>
        <v>0</v>
      </c>
      <c r="BI171" s="89">
        <f t="shared" si="33"/>
        <v>0</v>
      </c>
      <c r="BJ171" s="14" t="s">
        <v>80</v>
      </c>
      <c r="BK171" s="89">
        <f t="shared" si="34"/>
        <v>0</v>
      </c>
      <c r="BL171" s="14" t="s">
        <v>141</v>
      </c>
      <c r="BM171" s="161" t="s">
        <v>262</v>
      </c>
    </row>
    <row r="172" spans="1:65" s="2" customFormat="1" ht="14.4" customHeight="1">
      <c r="A172" s="29"/>
      <c r="B172" s="122"/>
      <c r="C172" s="151" t="s">
        <v>137</v>
      </c>
      <c r="D172" s="151" t="s">
        <v>133</v>
      </c>
      <c r="E172" s="152" t="s">
        <v>263</v>
      </c>
      <c r="F172" s="153" t="s">
        <v>264</v>
      </c>
      <c r="G172" s="154" t="s">
        <v>162</v>
      </c>
      <c r="H172" s="155">
        <v>1</v>
      </c>
      <c r="I172" s="243"/>
      <c r="J172" s="156">
        <f t="shared" si="25"/>
        <v>0</v>
      </c>
      <c r="K172" s="153" t="s">
        <v>1</v>
      </c>
      <c r="L172" s="30"/>
      <c r="M172" s="157" t="s">
        <v>1</v>
      </c>
      <c r="N172" s="158" t="s">
        <v>40</v>
      </c>
      <c r="O172" s="55"/>
      <c r="P172" s="159">
        <f t="shared" si="26"/>
        <v>0</v>
      </c>
      <c r="Q172" s="159">
        <v>0</v>
      </c>
      <c r="R172" s="159">
        <f t="shared" si="27"/>
        <v>0</v>
      </c>
      <c r="S172" s="159">
        <v>0</v>
      </c>
      <c r="T172" s="160">
        <f t="shared" si="28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1" t="s">
        <v>141</v>
      </c>
      <c r="AT172" s="161" t="s">
        <v>133</v>
      </c>
      <c r="AU172" s="161" t="s">
        <v>91</v>
      </c>
      <c r="AY172" s="14" t="s">
        <v>130</v>
      </c>
      <c r="BE172" s="89">
        <f t="shared" si="29"/>
        <v>0</v>
      </c>
      <c r="BF172" s="89">
        <f t="shared" si="30"/>
        <v>0</v>
      </c>
      <c r="BG172" s="89">
        <f t="shared" si="31"/>
        <v>0</v>
      </c>
      <c r="BH172" s="89">
        <f t="shared" si="32"/>
        <v>0</v>
      </c>
      <c r="BI172" s="89">
        <f t="shared" si="33"/>
        <v>0</v>
      </c>
      <c r="BJ172" s="14" t="s">
        <v>80</v>
      </c>
      <c r="BK172" s="89">
        <f t="shared" si="34"/>
        <v>0</v>
      </c>
      <c r="BL172" s="14" t="s">
        <v>141</v>
      </c>
      <c r="BM172" s="161" t="s">
        <v>265</v>
      </c>
    </row>
    <row r="173" spans="1:65" s="2" customFormat="1" ht="14.4" customHeight="1">
      <c r="A173" s="29"/>
      <c r="B173" s="122"/>
      <c r="C173" s="151" t="s">
        <v>266</v>
      </c>
      <c r="D173" s="151" t="s">
        <v>133</v>
      </c>
      <c r="E173" s="152" t="s">
        <v>267</v>
      </c>
      <c r="F173" s="153" t="s">
        <v>268</v>
      </c>
      <c r="G173" s="154" t="s">
        <v>201</v>
      </c>
      <c r="H173" s="155">
        <v>4</v>
      </c>
      <c r="I173" s="243"/>
      <c r="J173" s="156">
        <f t="shared" si="25"/>
        <v>0</v>
      </c>
      <c r="K173" s="153" t="s">
        <v>1</v>
      </c>
      <c r="L173" s="30"/>
      <c r="M173" s="157" t="s">
        <v>1</v>
      </c>
      <c r="N173" s="158" t="s">
        <v>40</v>
      </c>
      <c r="O173" s="55"/>
      <c r="P173" s="159">
        <f t="shared" si="26"/>
        <v>0</v>
      </c>
      <c r="Q173" s="159">
        <v>2.5000000000000001E-4</v>
      </c>
      <c r="R173" s="159">
        <f t="shared" si="27"/>
        <v>1E-3</v>
      </c>
      <c r="S173" s="159">
        <v>0</v>
      </c>
      <c r="T173" s="160">
        <f t="shared" si="28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1" t="s">
        <v>141</v>
      </c>
      <c r="AT173" s="161" t="s">
        <v>133</v>
      </c>
      <c r="AU173" s="161" t="s">
        <v>91</v>
      </c>
      <c r="AY173" s="14" t="s">
        <v>130</v>
      </c>
      <c r="BE173" s="89">
        <f t="shared" si="29"/>
        <v>0</v>
      </c>
      <c r="BF173" s="89">
        <f t="shared" si="30"/>
        <v>0</v>
      </c>
      <c r="BG173" s="89">
        <f t="shared" si="31"/>
        <v>0</v>
      </c>
      <c r="BH173" s="89">
        <f t="shared" si="32"/>
        <v>0</v>
      </c>
      <c r="BI173" s="89">
        <f t="shared" si="33"/>
        <v>0</v>
      </c>
      <c r="BJ173" s="14" t="s">
        <v>80</v>
      </c>
      <c r="BK173" s="89">
        <f t="shared" si="34"/>
        <v>0</v>
      </c>
      <c r="BL173" s="14" t="s">
        <v>141</v>
      </c>
      <c r="BM173" s="161" t="s">
        <v>269</v>
      </c>
    </row>
    <row r="174" spans="1:65" s="2" customFormat="1" ht="14.4" customHeight="1">
      <c r="A174" s="29"/>
      <c r="B174" s="122"/>
      <c r="C174" s="151" t="s">
        <v>168</v>
      </c>
      <c r="D174" s="151" t="s">
        <v>133</v>
      </c>
      <c r="E174" s="152" t="s">
        <v>270</v>
      </c>
      <c r="F174" s="153" t="s">
        <v>271</v>
      </c>
      <c r="G174" s="154" t="s">
        <v>162</v>
      </c>
      <c r="H174" s="155">
        <v>2</v>
      </c>
      <c r="I174" s="243"/>
      <c r="J174" s="156">
        <f t="shared" si="25"/>
        <v>0</v>
      </c>
      <c r="K174" s="153" t="s">
        <v>1</v>
      </c>
      <c r="L174" s="30"/>
      <c r="M174" s="157" t="s">
        <v>1</v>
      </c>
      <c r="N174" s="158" t="s">
        <v>40</v>
      </c>
      <c r="O174" s="55"/>
      <c r="P174" s="159">
        <f t="shared" si="26"/>
        <v>0</v>
      </c>
      <c r="Q174" s="159">
        <v>0</v>
      </c>
      <c r="R174" s="159">
        <f t="shared" si="27"/>
        <v>0</v>
      </c>
      <c r="S174" s="159">
        <v>0</v>
      </c>
      <c r="T174" s="160">
        <f t="shared" si="28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1" t="s">
        <v>141</v>
      </c>
      <c r="AT174" s="161" t="s">
        <v>133</v>
      </c>
      <c r="AU174" s="161" t="s">
        <v>91</v>
      </c>
      <c r="AY174" s="14" t="s">
        <v>130</v>
      </c>
      <c r="BE174" s="89">
        <f t="shared" si="29"/>
        <v>0</v>
      </c>
      <c r="BF174" s="89">
        <f t="shared" si="30"/>
        <v>0</v>
      </c>
      <c r="BG174" s="89">
        <f t="shared" si="31"/>
        <v>0</v>
      </c>
      <c r="BH174" s="89">
        <f t="shared" si="32"/>
        <v>0</v>
      </c>
      <c r="BI174" s="89">
        <f t="shared" si="33"/>
        <v>0</v>
      </c>
      <c r="BJ174" s="14" t="s">
        <v>80</v>
      </c>
      <c r="BK174" s="89">
        <f t="shared" si="34"/>
        <v>0</v>
      </c>
      <c r="BL174" s="14" t="s">
        <v>141</v>
      </c>
      <c r="BM174" s="161" t="s">
        <v>272</v>
      </c>
    </row>
    <row r="175" spans="1:65" s="2" customFormat="1" ht="14.4" customHeight="1">
      <c r="A175" s="29"/>
      <c r="B175" s="122"/>
      <c r="C175" s="151" t="s">
        <v>14</v>
      </c>
      <c r="D175" s="151" t="s">
        <v>133</v>
      </c>
      <c r="E175" s="152" t="s">
        <v>273</v>
      </c>
      <c r="F175" s="153" t="s">
        <v>274</v>
      </c>
      <c r="G175" s="154" t="s">
        <v>162</v>
      </c>
      <c r="H175" s="155">
        <v>2</v>
      </c>
      <c r="I175" s="243"/>
      <c r="J175" s="156">
        <f t="shared" si="25"/>
        <v>0</v>
      </c>
      <c r="K175" s="153" t="s">
        <v>1</v>
      </c>
      <c r="L175" s="30"/>
      <c r="M175" s="157" t="s">
        <v>1</v>
      </c>
      <c r="N175" s="158" t="s">
        <v>40</v>
      </c>
      <c r="O175" s="55"/>
      <c r="P175" s="159">
        <f t="shared" si="26"/>
        <v>0</v>
      </c>
      <c r="Q175" s="159">
        <v>0</v>
      </c>
      <c r="R175" s="159">
        <f t="shared" si="27"/>
        <v>0</v>
      </c>
      <c r="S175" s="159">
        <v>0</v>
      </c>
      <c r="T175" s="160">
        <f t="shared" si="28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1" t="s">
        <v>141</v>
      </c>
      <c r="AT175" s="161" t="s">
        <v>133</v>
      </c>
      <c r="AU175" s="161" t="s">
        <v>91</v>
      </c>
      <c r="AY175" s="14" t="s">
        <v>130</v>
      </c>
      <c r="BE175" s="89">
        <f t="shared" si="29"/>
        <v>0</v>
      </c>
      <c r="BF175" s="89">
        <f t="shared" si="30"/>
        <v>0</v>
      </c>
      <c r="BG175" s="89">
        <f t="shared" si="31"/>
        <v>0</v>
      </c>
      <c r="BH175" s="89">
        <f t="shared" si="32"/>
        <v>0</v>
      </c>
      <c r="BI175" s="89">
        <f t="shared" si="33"/>
        <v>0</v>
      </c>
      <c r="BJ175" s="14" t="s">
        <v>80</v>
      </c>
      <c r="BK175" s="89">
        <f t="shared" si="34"/>
        <v>0</v>
      </c>
      <c r="BL175" s="14" t="s">
        <v>141</v>
      </c>
      <c r="BM175" s="161" t="s">
        <v>275</v>
      </c>
    </row>
    <row r="176" spans="1:65" s="2" customFormat="1" ht="24.15" customHeight="1">
      <c r="A176" s="29"/>
      <c r="B176" s="122"/>
      <c r="C176" s="151" t="s">
        <v>171</v>
      </c>
      <c r="D176" s="151" t="s">
        <v>133</v>
      </c>
      <c r="E176" s="152" t="s">
        <v>276</v>
      </c>
      <c r="F176" s="153" t="s">
        <v>277</v>
      </c>
      <c r="G176" s="154" t="s">
        <v>201</v>
      </c>
      <c r="H176" s="155">
        <v>4</v>
      </c>
      <c r="I176" s="243"/>
      <c r="J176" s="156">
        <f t="shared" si="25"/>
        <v>0</v>
      </c>
      <c r="K176" s="153"/>
      <c r="L176" s="30"/>
      <c r="M176" s="157" t="s">
        <v>1</v>
      </c>
      <c r="N176" s="158" t="s">
        <v>40</v>
      </c>
      <c r="O176" s="55"/>
      <c r="P176" s="159">
        <f t="shared" si="26"/>
        <v>0</v>
      </c>
      <c r="Q176" s="159">
        <v>5.2999999999999998E-4</v>
      </c>
      <c r="R176" s="159">
        <f t="shared" si="27"/>
        <v>2.1199999999999999E-3</v>
      </c>
      <c r="S176" s="159">
        <v>0</v>
      </c>
      <c r="T176" s="160">
        <f t="shared" si="28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1" t="s">
        <v>141</v>
      </c>
      <c r="AT176" s="161" t="s">
        <v>133</v>
      </c>
      <c r="AU176" s="161" t="s">
        <v>91</v>
      </c>
      <c r="AY176" s="14" t="s">
        <v>130</v>
      </c>
      <c r="BE176" s="89">
        <f t="shared" si="29"/>
        <v>0</v>
      </c>
      <c r="BF176" s="89">
        <f t="shared" si="30"/>
        <v>0</v>
      </c>
      <c r="BG176" s="89">
        <f t="shared" si="31"/>
        <v>0</v>
      </c>
      <c r="BH176" s="89">
        <f t="shared" si="32"/>
        <v>0</v>
      </c>
      <c r="BI176" s="89">
        <f t="shared" si="33"/>
        <v>0</v>
      </c>
      <c r="BJ176" s="14" t="s">
        <v>80</v>
      </c>
      <c r="BK176" s="89">
        <f t="shared" si="34"/>
        <v>0</v>
      </c>
      <c r="BL176" s="14" t="s">
        <v>141</v>
      </c>
      <c r="BM176" s="161" t="s">
        <v>278</v>
      </c>
    </row>
    <row r="177" spans="1:65" s="2" customFormat="1" ht="14.4" customHeight="1">
      <c r="A177" s="29"/>
      <c r="B177" s="122"/>
      <c r="C177" s="151" t="s">
        <v>7</v>
      </c>
      <c r="D177" s="151" t="s">
        <v>133</v>
      </c>
      <c r="E177" s="152" t="s">
        <v>279</v>
      </c>
      <c r="F177" s="153" t="s">
        <v>280</v>
      </c>
      <c r="G177" s="154" t="s">
        <v>201</v>
      </c>
      <c r="H177" s="155">
        <v>34</v>
      </c>
      <c r="I177" s="243"/>
      <c r="J177" s="156">
        <f t="shared" si="25"/>
        <v>0</v>
      </c>
      <c r="K177" s="153" t="s">
        <v>1</v>
      </c>
      <c r="L177" s="30"/>
      <c r="M177" s="157" t="s">
        <v>1</v>
      </c>
      <c r="N177" s="158" t="s">
        <v>40</v>
      </c>
      <c r="O177" s="55"/>
      <c r="P177" s="159">
        <f t="shared" si="26"/>
        <v>0</v>
      </c>
      <c r="Q177" s="159">
        <v>0</v>
      </c>
      <c r="R177" s="159">
        <f t="shared" si="27"/>
        <v>0</v>
      </c>
      <c r="S177" s="159">
        <v>0</v>
      </c>
      <c r="T177" s="160">
        <f t="shared" si="28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1" t="s">
        <v>141</v>
      </c>
      <c r="AT177" s="161" t="s">
        <v>133</v>
      </c>
      <c r="AU177" s="161" t="s">
        <v>91</v>
      </c>
      <c r="AY177" s="14" t="s">
        <v>130</v>
      </c>
      <c r="BE177" s="89">
        <f t="shared" si="29"/>
        <v>0</v>
      </c>
      <c r="BF177" s="89">
        <f t="shared" si="30"/>
        <v>0</v>
      </c>
      <c r="BG177" s="89">
        <f t="shared" si="31"/>
        <v>0</v>
      </c>
      <c r="BH177" s="89">
        <f t="shared" si="32"/>
        <v>0</v>
      </c>
      <c r="BI177" s="89">
        <f t="shared" si="33"/>
        <v>0</v>
      </c>
      <c r="BJ177" s="14" t="s">
        <v>80</v>
      </c>
      <c r="BK177" s="89">
        <f t="shared" si="34"/>
        <v>0</v>
      </c>
      <c r="BL177" s="14" t="s">
        <v>141</v>
      </c>
      <c r="BM177" s="161" t="s">
        <v>281</v>
      </c>
    </row>
    <row r="178" spans="1:65" s="2" customFormat="1" ht="14.4" customHeight="1">
      <c r="A178" s="29"/>
      <c r="B178" s="122"/>
      <c r="C178" s="151" t="s">
        <v>175</v>
      </c>
      <c r="D178" s="151" t="s">
        <v>133</v>
      </c>
      <c r="E178" s="152" t="s">
        <v>282</v>
      </c>
      <c r="F178" s="153" t="s">
        <v>283</v>
      </c>
      <c r="G178" s="154" t="s">
        <v>162</v>
      </c>
      <c r="H178" s="155">
        <v>12</v>
      </c>
      <c r="I178" s="243"/>
      <c r="J178" s="156">
        <f t="shared" si="25"/>
        <v>0</v>
      </c>
      <c r="K178" s="153" t="s">
        <v>1</v>
      </c>
      <c r="L178" s="30"/>
      <c r="M178" s="157" t="s">
        <v>1</v>
      </c>
      <c r="N178" s="158" t="s">
        <v>40</v>
      </c>
      <c r="O178" s="55"/>
      <c r="P178" s="159">
        <f t="shared" si="26"/>
        <v>0</v>
      </c>
      <c r="Q178" s="159">
        <v>0</v>
      </c>
      <c r="R178" s="159">
        <f t="shared" si="27"/>
        <v>0</v>
      </c>
      <c r="S178" s="159">
        <v>0</v>
      </c>
      <c r="T178" s="160">
        <f t="shared" si="28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1" t="s">
        <v>141</v>
      </c>
      <c r="AT178" s="161" t="s">
        <v>133</v>
      </c>
      <c r="AU178" s="161" t="s">
        <v>91</v>
      </c>
      <c r="AY178" s="14" t="s">
        <v>130</v>
      </c>
      <c r="BE178" s="89">
        <f t="shared" si="29"/>
        <v>0</v>
      </c>
      <c r="BF178" s="89">
        <f t="shared" si="30"/>
        <v>0</v>
      </c>
      <c r="BG178" s="89">
        <f t="shared" si="31"/>
        <v>0</v>
      </c>
      <c r="BH178" s="89">
        <f t="shared" si="32"/>
        <v>0</v>
      </c>
      <c r="BI178" s="89">
        <f t="shared" si="33"/>
        <v>0</v>
      </c>
      <c r="BJ178" s="14" t="s">
        <v>80</v>
      </c>
      <c r="BK178" s="89">
        <f t="shared" si="34"/>
        <v>0</v>
      </c>
      <c r="BL178" s="14" t="s">
        <v>141</v>
      </c>
      <c r="BM178" s="161" t="s">
        <v>284</v>
      </c>
    </row>
    <row r="179" spans="1:65" s="2" customFormat="1" ht="24.15" customHeight="1">
      <c r="A179" s="29"/>
      <c r="B179" s="122"/>
      <c r="C179" s="151" t="s">
        <v>285</v>
      </c>
      <c r="D179" s="151" t="s">
        <v>133</v>
      </c>
      <c r="E179" s="152" t="s">
        <v>286</v>
      </c>
      <c r="F179" s="153" t="s">
        <v>287</v>
      </c>
      <c r="G179" s="154" t="s">
        <v>162</v>
      </c>
      <c r="H179" s="155">
        <v>22</v>
      </c>
      <c r="I179" s="243"/>
      <c r="J179" s="156">
        <f t="shared" si="25"/>
        <v>0</v>
      </c>
      <c r="K179" s="153" t="s">
        <v>1</v>
      </c>
      <c r="L179" s="30"/>
      <c r="M179" s="157" t="s">
        <v>1</v>
      </c>
      <c r="N179" s="158" t="s">
        <v>40</v>
      </c>
      <c r="O179" s="55"/>
      <c r="P179" s="159">
        <f t="shared" si="26"/>
        <v>0</v>
      </c>
      <c r="Q179" s="159">
        <v>0</v>
      </c>
      <c r="R179" s="159">
        <f t="shared" si="27"/>
        <v>0</v>
      </c>
      <c r="S179" s="159">
        <v>0</v>
      </c>
      <c r="T179" s="160">
        <f t="shared" si="28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1" t="s">
        <v>141</v>
      </c>
      <c r="AT179" s="161" t="s">
        <v>133</v>
      </c>
      <c r="AU179" s="161" t="s">
        <v>91</v>
      </c>
      <c r="AY179" s="14" t="s">
        <v>130</v>
      </c>
      <c r="BE179" s="89">
        <f t="shared" si="29"/>
        <v>0</v>
      </c>
      <c r="BF179" s="89">
        <f t="shared" si="30"/>
        <v>0</v>
      </c>
      <c r="BG179" s="89">
        <f t="shared" si="31"/>
        <v>0</v>
      </c>
      <c r="BH179" s="89">
        <f t="shared" si="32"/>
        <v>0</v>
      </c>
      <c r="BI179" s="89">
        <f t="shared" si="33"/>
        <v>0</v>
      </c>
      <c r="BJ179" s="14" t="s">
        <v>80</v>
      </c>
      <c r="BK179" s="89">
        <f t="shared" si="34"/>
        <v>0</v>
      </c>
      <c r="BL179" s="14" t="s">
        <v>141</v>
      </c>
      <c r="BM179" s="161" t="s">
        <v>288</v>
      </c>
    </row>
    <row r="180" spans="1:65" s="12" customFormat="1" ht="22.8" customHeight="1">
      <c r="B180" s="139"/>
      <c r="D180" s="140" t="s">
        <v>74</v>
      </c>
      <c r="E180" s="149" t="s">
        <v>289</v>
      </c>
      <c r="F180" s="149" t="s">
        <v>290</v>
      </c>
      <c r="I180" s="242"/>
      <c r="J180" s="150">
        <f>BK180</f>
        <v>0</v>
      </c>
      <c r="L180" s="139"/>
      <c r="M180" s="143"/>
      <c r="N180" s="144"/>
      <c r="O180" s="144"/>
      <c r="P180" s="145">
        <f>SUM(P181:P210)</f>
        <v>0</v>
      </c>
      <c r="Q180" s="144"/>
      <c r="R180" s="145">
        <f>SUM(R181:R210)</f>
        <v>1.1660000000000001</v>
      </c>
      <c r="S180" s="144"/>
      <c r="T180" s="146">
        <f>SUM(T181:T210)</f>
        <v>0</v>
      </c>
      <c r="AR180" s="140" t="s">
        <v>80</v>
      </c>
      <c r="AT180" s="147" t="s">
        <v>74</v>
      </c>
      <c r="AU180" s="147" t="s">
        <v>80</v>
      </c>
      <c r="AY180" s="140" t="s">
        <v>130</v>
      </c>
      <c r="BK180" s="148">
        <f>SUM(BK181:BK210)</f>
        <v>0</v>
      </c>
    </row>
    <row r="181" spans="1:65" s="2" customFormat="1" ht="14.4" customHeight="1">
      <c r="A181" s="29"/>
      <c r="B181" s="122"/>
      <c r="C181" s="151" t="s">
        <v>80</v>
      </c>
      <c r="D181" s="151" t="s">
        <v>133</v>
      </c>
      <c r="E181" s="152" t="s">
        <v>291</v>
      </c>
      <c r="F181" s="153" t="s">
        <v>292</v>
      </c>
      <c r="G181" s="154" t="s">
        <v>201</v>
      </c>
      <c r="H181" s="155">
        <v>34</v>
      </c>
      <c r="I181" s="243"/>
      <c r="J181" s="156">
        <f t="shared" ref="J181:J210" si="35">ROUND(I181*H181,2)</f>
        <v>0</v>
      </c>
      <c r="K181" s="153" t="s">
        <v>1</v>
      </c>
      <c r="L181" s="30"/>
      <c r="M181" s="157" t="s">
        <v>1</v>
      </c>
      <c r="N181" s="158" t="s">
        <v>40</v>
      </c>
      <c r="O181" s="55"/>
      <c r="P181" s="159">
        <f t="shared" ref="P181:P210" si="36">O181*H181</f>
        <v>0</v>
      </c>
      <c r="Q181" s="159">
        <v>0</v>
      </c>
      <c r="R181" s="159">
        <f t="shared" ref="R181:R210" si="37">Q181*H181</f>
        <v>0</v>
      </c>
      <c r="S181" s="159">
        <v>0</v>
      </c>
      <c r="T181" s="160">
        <f t="shared" ref="T181:T210" si="38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1" t="s">
        <v>141</v>
      </c>
      <c r="AT181" s="161" t="s">
        <v>133</v>
      </c>
      <c r="AU181" s="161" t="s">
        <v>91</v>
      </c>
      <c r="AY181" s="14" t="s">
        <v>130</v>
      </c>
      <c r="BE181" s="89">
        <f t="shared" ref="BE181:BE210" si="39">IF(N181="základní",J181,0)</f>
        <v>0</v>
      </c>
      <c r="BF181" s="89">
        <f t="shared" ref="BF181:BF210" si="40">IF(N181="snížená",J181,0)</f>
        <v>0</v>
      </c>
      <c r="BG181" s="89">
        <f t="shared" ref="BG181:BG210" si="41">IF(N181="zákl. přenesená",J181,0)</f>
        <v>0</v>
      </c>
      <c r="BH181" s="89">
        <f t="shared" ref="BH181:BH210" si="42">IF(N181="sníž. přenesená",J181,0)</f>
        <v>0</v>
      </c>
      <c r="BI181" s="89">
        <f t="shared" ref="BI181:BI210" si="43">IF(N181="nulová",J181,0)</f>
        <v>0</v>
      </c>
      <c r="BJ181" s="14" t="s">
        <v>80</v>
      </c>
      <c r="BK181" s="89">
        <f t="shared" ref="BK181:BK210" si="44">ROUND(I181*H181,2)</f>
        <v>0</v>
      </c>
      <c r="BL181" s="14" t="s">
        <v>141</v>
      </c>
      <c r="BM181" s="161" t="s">
        <v>293</v>
      </c>
    </row>
    <row r="182" spans="1:65" s="2" customFormat="1" ht="24.15" customHeight="1">
      <c r="A182" s="29"/>
      <c r="B182" s="122"/>
      <c r="C182" s="151" t="s">
        <v>91</v>
      </c>
      <c r="D182" s="151" t="s">
        <v>133</v>
      </c>
      <c r="E182" s="152" t="s">
        <v>294</v>
      </c>
      <c r="F182" s="153" t="s">
        <v>295</v>
      </c>
      <c r="G182" s="154" t="s">
        <v>201</v>
      </c>
      <c r="H182" s="155">
        <v>7</v>
      </c>
      <c r="I182" s="243"/>
      <c r="J182" s="156">
        <f t="shared" si="35"/>
        <v>0</v>
      </c>
      <c r="K182" s="153" t="s">
        <v>1</v>
      </c>
      <c r="L182" s="30"/>
      <c r="M182" s="157" t="s">
        <v>1</v>
      </c>
      <c r="N182" s="158" t="s">
        <v>40</v>
      </c>
      <c r="O182" s="55"/>
      <c r="P182" s="159">
        <f t="shared" si="36"/>
        <v>0</v>
      </c>
      <c r="Q182" s="159">
        <v>0</v>
      </c>
      <c r="R182" s="159">
        <f t="shared" si="37"/>
        <v>0</v>
      </c>
      <c r="S182" s="159">
        <v>0</v>
      </c>
      <c r="T182" s="160">
        <f t="shared" si="38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1" t="s">
        <v>141</v>
      </c>
      <c r="AT182" s="161" t="s">
        <v>133</v>
      </c>
      <c r="AU182" s="161" t="s">
        <v>91</v>
      </c>
      <c r="AY182" s="14" t="s">
        <v>130</v>
      </c>
      <c r="BE182" s="89">
        <f t="shared" si="39"/>
        <v>0</v>
      </c>
      <c r="BF182" s="89">
        <f t="shared" si="40"/>
        <v>0</v>
      </c>
      <c r="BG182" s="89">
        <f t="shared" si="41"/>
        <v>0</v>
      </c>
      <c r="BH182" s="89">
        <f t="shared" si="42"/>
        <v>0</v>
      </c>
      <c r="BI182" s="89">
        <f t="shared" si="43"/>
        <v>0</v>
      </c>
      <c r="BJ182" s="14" t="s">
        <v>80</v>
      </c>
      <c r="BK182" s="89">
        <f t="shared" si="44"/>
        <v>0</v>
      </c>
      <c r="BL182" s="14" t="s">
        <v>141</v>
      </c>
      <c r="BM182" s="161" t="s">
        <v>296</v>
      </c>
    </row>
    <row r="183" spans="1:65" s="2" customFormat="1" ht="14.4" customHeight="1">
      <c r="A183" s="29"/>
      <c r="B183" s="122"/>
      <c r="C183" s="151" t="s">
        <v>142</v>
      </c>
      <c r="D183" s="151" t="s">
        <v>133</v>
      </c>
      <c r="E183" s="152" t="s">
        <v>297</v>
      </c>
      <c r="F183" s="153" t="s">
        <v>298</v>
      </c>
      <c r="G183" s="154" t="s">
        <v>162</v>
      </c>
      <c r="H183" s="155">
        <v>1</v>
      </c>
      <c r="I183" s="243"/>
      <c r="J183" s="156">
        <f t="shared" si="35"/>
        <v>0</v>
      </c>
      <c r="K183" s="153" t="s">
        <v>1</v>
      </c>
      <c r="L183" s="30"/>
      <c r="M183" s="157" t="s">
        <v>1</v>
      </c>
      <c r="N183" s="158" t="s">
        <v>40</v>
      </c>
      <c r="O183" s="55"/>
      <c r="P183" s="159">
        <f t="shared" si="36"/>
        <v>0</v>
      </c>
      <c r="Q183" s="159">
        <v>1.7000000000000001E-2</v>
      </c>
      <c r="R183" s="159">
        <f t="shared" si="37"/>
        <v>1.7000000000000001E-2</v>
      </c>
      <c r="S183" s="159">
        <v>0</v>
      </c>
      <c r="T183" s="160">
        <f t="shared" si="38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1" t="s">
        <v>141</v>
      </c>
      <c r="AT183" s="161" t="s">
        <v>133</v>
      </c>
      <c r="AU183" s="161" t="s">
        <v>91</v>
      </c>
      <c r="AY183" s="14" t="s">
        <v>130</v>
      </c>
      <c r="BE183" s="89">
        <f t="shared" si="39"/>
        <v>0</v>
      </c>
      <c r="BF183" s="89">
        <f t="shared" si="40"/>
        <v>0</v>
      </c>
      <c r="BG183" s="89">
        <f t="shared" si="41"/>
        <v>0</v>
      </c>
      <c r="BH183" s="89">
        <f t="shared" si="42"/>
        <v>0</v>
      </c>
      <c r="BI183" s="89">
        <f t="shared" si="43"/>
        <v>0</v>
      </c>
      <c r="BJ183" s="14" t="s">
        <v>80</v>
      </c>
      <c r="BK183" s="89">
        <f t="shared" si="44"/>
        <v>0</v>
      </c>
      <c r="BL183" s="14" t="s">
        <v>141</v>
      </c>
      <c r="BM183" s="161" t="s">
        <v>299</v>
      </c>
    </row>
    <row r="184" spans="1:65" s="2" customFormat="1" ht="14.4" customHeight="1">
      <c r="A184" s="29"/>
      <c r="B184" s="122"/>
      <c r="C184" s="151" t="s">
        <v>141</v>
      </c>
      <c r="D184" s="151" t="s">
        <v>133</v>
      </c>
      <c r="E184" s="152" t="s">
        <v>300</v>
      </c>
      <c r="F184" s="153" t="s">
        <v>301</v>
      </c>
      <c r="G184" s="154" t="s">
        <v>162</v>
      </c>
      <c r="H184" s="155">
        <v>1</v>
      </c>
      <c r="I184" s="243"/>
      <c r="J184" s="156">
        <f t="shared" si="35"/>
        <v>0</v>
      </c>
      <c r="K184" s="153" t="s">
        <v>1</v>
      </c>
      <c r="L184" s="30"/>
      <c r="M184" s="157" t="s">
        <v>1</v>
      </c>
      <c r="N184" s="158" t="s">
        <v>40</v>
      </c>
      <c r="O184" s="55"/>
      <c r="P184" s="159">
        <f t="shared" si="36"/>
        <v>0</v>
      </c>
      <c r="Q184" s="159">
        <v>0.04</v>
      </c>
      <c r="R184" s="159">
        <f t="shared" si="37"/>
        <v>0.04</v>
      </c>
      <c r="S184" s="159">
        <v>0</v>
      </c>
      <c r="T184" s="160">
        <f t="shared" si="38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1" t="s">
        <v>141</v>
      </c>
      <c r="AT184" s="161" t="s">
        <v>133</v>
      </c>
      <c r="AU184" s="161" t="s">
        <v>91</v>
      </c>
      <c r="AY184" s="14" t="s">
        <v>130</v>
      </c>
      <c r="BE184" s="89">
        <f t="shared" si="39"/>
        <v>0</v>
      </c>
      <c r="BF184" s="89">
        <f t="shared" si="40"/>
        <v>0</v>
      </c>
      <c r="BG184" s="89">
        <f t="shared" si="41"/>
        <v>0</v>
      </c>
      <c r="BH184" s="89">
        <f t="shared" si="42"/>
        <v>0</v>
      </c>
      <c r="BI184" s="89">
        <f t="shared" si="43"/>
        <v>0</v>
      </c>
      <c r="BJ184" s="14" t="s">
        <v>80</v>
      </c>
      <c r="BK184" s="89">
        <f t="shared" si="44"/>
        <v>0</v>
      </c>
      <c r="BL184" s="14" t="s">
        <v>141</v>
      </c>
      <c r="BM184" s="161" t="s">
        <v>302</v>
      </c>
    </row>
    <row r="185" spans="1:65" s="2" customFormat="1" ht="24.15" customHeight="1">
      <c r="A185" s="29"/>
      <c r="B185" s="122"/>
      <c r="C185" s="151" t="s">
        <v>149</v>
      </c>
      <c r="D185" s="151" t="s">
        <v>133</v>
      </c>
      <c r="E185" s="152" t="s">
        <v>303</v>
      </c>
      <c r="F185" s="153" t="s">
        <v>304</v>
      </c>
      <c r="G185" s="154" t="s">
        <v>162</v>
      </c>
      <c r="H185" s="155">
        <v>1</v>
      </c>
      <c r="I185" s="243"/>
      <c r="J185" s="156">
        <f t="shared" si="35"/>
        <v>0</v>
      </c>
      <c r="K185" s="153" t="s">
        <v>1</v>
      </c>
      <c r="L185" s="30"/>
      <c r="M185" s="157" t="s">
        <v>1</v>
      </c>
      <c r="N185" s="158" t="s">
        <v>40</v>
      </c>
      <c r="O185" s="55"/>
      <c r="P185" s="159">
        <f t="shared" si="36"/>
        <v>0</v>
      </c>
      <c r="Q185" s="159">
        <v>8.9999999999999993E-3</v>
      </c>
      <c r="R185" s="159">
        <f t="shared" si="37"/>
        <v>8.9999999999999993E-3</v>
      </c>
      <c r="S185" s="159">
        <v>0</v>
      </c>
      <c r="T185" s="160">
        <f t="shared" si="38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1" t="s">
        <v>141</v>
      </c>
      <c r="AT185" s="161" t="s">
        <v>133</v>
      </c>
      <c r="AU185" s="161" t="s">
        <v>91</v>
      </c>
      <c r="AY185" s="14" t="s">
        <v>130</v>
      </c>
      <c r="BE185" s="89">
        <f t="shared" si="39"/>
        <v>0</v>
      </c>
      <c r="BF185" s="89">
        <f t="shared" si="40"/>
        <v>0</v>
      </c>
      <c r="BG185" s="89">
        <f t="shared" si="41"/>
        <v>0</v>
      </c>
      <c r="BH185" s="89">
        <f t="shared" si="42"/>
        <v>0</v>
      </c>
      <c r="BI185" s="89">
        <f t="shared" si="43"/>
        <v>0</v>
      </c>
      <c r="BJ185" s="14" t="s">
        <v>80</v>
      </c>
      <c r="BK185" s="89">
        <f t="shared" si="44"/>
        <v>0</v>
      </c>
      <c r="BL185" s="14" t="s">
        <v>141</v>
      </c>
      <c r="BM185" s="161" t="s">
        <v>305</v>
      </c>
    </row>
    <row r="186" spans="1:65" s="2" customFormat="1" ht="24.15" customHeight="1">
      <c r="A186" s="29"/>
      <c r="B186" s="122"/>
      <c r="C186" s="151" t="s">
        <v>145</v>
      </c>
      <c r="D186" s="151" t="s">
        <v>133</v>
      </c>
      <c r="E186" s="152" t="s">
        <v>306</v>
      </c>
      <c r="F186" s="153" t="s">
        <v>307</v>
      </c>
      <c r="G186" s="154" t="s">
        <v>162</v>
      </c>
      <c r="H186" s="155">
        <v>1</v>
      </c>
      <c r="I186" s="243"/>
      <c r="J186" s="156">
        <f t="shared" si="35"/>
        <v>0</v>
      </c>
      <c r="K186" s="153" t="s">
        <v>1</v>
      </c>
      <c r="L186" s="30"/>
      <c r="M186" s="157" t="s">
        <v>1</v>
      </c>
      <c r="N186" s="158" t="s">
        <v>40</v>
      </c>
      <c r="O186" s="55"/>
      <c r="P186" s="159">
        <f t="shared" si="36"/>
        <v>0</v>
      </c>
      <c r="Q186" s="159">
        <v>1.4E-2</v>
      </c>
      <c r="R186" s="159">
        <f t="shared" si="37"/>
        <v>1.4E-2</v>
      </c>
      <c r="S186" s="159">
        <v>0</v>
      </c>
      <c r="T186" s="160">
        <f t="shared" si="38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1" t="s">
        <v>141</v>
      </c>
      <c r="AT186" s="161" t="s">
        <v>133</v>
      </c>
      <c r="AU186" s="161" t="s">
        <v>91</v>
      </c>
      <c r="AY186" s="14" t="s">
        <v>130</v>
      </c>
      <c r="BE186" s="89">
        <f t="shared" si="39"/>
        <v>0</v>
      </c>
      <c r="BF186" s="89">
        <f t="shared" si="40"/>
        <v>0</v>
      </c>
      <c r="BG186" s="89">
        <f t="shared" si="41"/>
        <v>0</v>
      </c>
      <c r="BH186" s="89">
        <f t="shared" si="42"/>
        <v>0</v>
      </c>
      <c r="BI186" s="89">
        <f t="shared" si="43"/>
        <v>0</v>
      </c>
      <c r="BJ186" s="14" t="s">
        <v>80</v>
      </c>
      <c r="BK186" s="89">
        <f t="shared" si="44"/>
        <v>0</v>
      </c>
      <c r="BL186" s="14" t="s">
        <v>141</v>
      </c>
      <c r="BM186" s="161" t="s">
        <v>308</v>
      </c>
    </row>
    <row r="187" spans="1:65" s="2" customFormat="1" ht="24.15" customHeight="1">
      <c r="A187" s="29"/>
      <c r="B187" s="122"/>
      <c r="C187" s="151" t="s">
        <v>156</v>
      </c>
      <c r="D187" s="151" t="s">
        <v>133</v>
      </c>
      <c r="E187" s="152" t="s">
        <v>309</v>
      </c>
      <c r="F187" s="153" t="s">
        <v>310</v>
      </c>
      <c r="G187" s="154" t="s">
        <v>162</v>
      </c>
      <c r="H187" s="155">
        <v>2</v>
      </c>
      <c r="I187" s="243"/>
      <c r="J187" s="156">
        <f t="shared" si="35"/>
        <v>0</v>
      </c>
      <c r="K187" s="153" t="s">
        <v>1</v>
      </c>
      <c r="L187" s="30"/>
      <c r="M187" s="157" t="s">
        <v>1</v>
      </c>
      <c r="N187" s="158" t="s">
        <v>40</v>
      </c>
      <c r="O187" s="55"/>
      <c r="P187" s="159">
        <f t="shared" si="36"/>
        <v>0</v>
      </c>
      <c r="Q187" s="159">
        <v>1.9E-2</v>
      </c>
      <c r="R187" s="159">
        <f t="shared" si="37"/>
        <v>3.7999999999999999E-2</v>
      </c>
      <c r="S187" s="159">
        <v>0</v>
      </c>
      <c r="T187" s="160">
        <f t="shared" si="38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1" t="s">
        <v>141</v>
      </c>
      <c r="AT187" s="161" t="s">
        <v>133</v>
      </c>
      <c r="AU187" s="161" t="s">
        <v>91</v>
      </c>
      <c r="AY187" s="14" t="s">
        <v>130</v>
      </c>
      <c r="BE187" s="89">
        <f t="shared" si="39"/>
        <v>0</v>
      </c>
      <c r="BF187" s="89">
        <f t="shared" si="40"/>
        <v>0</v>
      </c>
      <c r="BG187" s="89">
        <f t="shared" si="41"/>
        <v>0</v>
      </c>
      <c r="BH187" s="89">
        <f t="shared" si="42"/>
        <v>0</v>
      </c>
      <c r="BI187" s="89">
        <f t="shared" si="43"/>
        <v>0</v>
      </c>
      <c r="BJ187" s="14" t="s">
        <v>80</v>
      </c>
      <c r="BK187" s="89">
        <f t="shared" si="44"/>
        <v>0</v>
      </c>
      <c r="BL187" s="14" t="s">
        <v>141</v>
      </c>
      <c r="BM187" s="161" t="s">
        <v>311</v>
      </c>
    </row>
    <row r="188" spans="1:65" s="2" customFormat="1" ht="24.15" customHeight="1">
      <c r="A188" s="29"/>
      <c r="B188" s="122"/>
      <c r="C188" s="151" t="s">
        <v>148</v>
      </c>
      <c r="D188" s="151" t="s">
        <v>133</v>
      </c>
      <c r="E188" s="152" t="s">
        <v>312</v>
      </c>
      <c r="F188" s="153" t="s">
        <v>313</v>
      </c>
      <c r="G188" s="154" t="s">
        <v>162</v>
      </c>
      <c r="H188" s="155">
        <v>1</v>
      </c>
      <c r="I188" s="243"/>
      <c r="J188" s="156">
        <f t="shared" si="35"/>
        <v>0</v>
      </c>
      <c r="K188" s="153" t="s">
        <v>1</v>
      </c>
      <c r="L188" s="30"/>
      <c r="M188" s="157" t="s">
        <v>1</v>
      </c>
      <c r="N188" s="158" t="s">
        <v>40</v>
      </c>
      <c r="O188" s="55"/>
      <c r="P188" s="159">
        <f t="shared" si="36"/>
        <v>0</v>
      </c>
      <c r="Q188" s="159">
        <v>0.04</v>
      </c>
      <c r="R188" s="159">
        <f t="shared" si="37"/>
        <v>0.04</v>
      </c>
      <c r="S188" s="159">
        <v>0</v>
      </c>
      <c r="T188" s="160">
        <f t="shared" si="38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1" t="s">
        <v>141</v>
      </c>
      <c r="AT188" s="161" t="s">
        <v>133</v>
      </c>
      <c r="AU188" s="161" t="s">
        <v>91</v>
      </c>
      <c r="AY188" s="14" t="s">
        <v>130</v>
      </c>
      <c r="BE188" s="89">
        <f t="shared" si="39"/>
        <v>0</v>
      </c>
      <c r="BF188" s="89">
        <f t="shared" si="40"/>
        <v>0</v>
      </c>
      <c r="BG188" s="89">
        <f t="shared" si="41"/>
        <v>0</v>
      </c>
      <c r="BH188" s="89">
        <f t="shared" si="42"/>
        <v>0</v>
      </c>
      <c r="BI188" s="89">
        <f t="shared" si="43"/>
        <v>0</v>
      </c>
      <c r="BJ188" s="14" t="s">
        <v>80</v>
      </c>
      <c r="BK188" s="89">
        <f t="shared" si="44"/>
        <v>0</v>
      </c>
      <c r="BL188" s="14" t="s">
        <v>141</v>
      </c>
      <c r="BM188" s="161" t="s">
        <v>314</v>
      </c>
    </row>
    <row r="189" spans="1:65" s="2" customFormat="1" ht="24.15" customHeight="1">
      <c r="A189" s="29"/>
      <c r="B189" s="122"/>
      <c r="C189" s="151" t="s">
        <v>203</v>
      </c>
      <c r="D189" s="151" t="s">
        <v>133</v>
      </c>
      <c r="E189" s="152" t="s">
        <v>315</v>
      </c>
      <c r="F189" s="153" t="s">
        <v>316</v>
      </c>
      <c r="G189" s="154" t="s">
        <v>201</v>
      </c>
      <c r="H189" s="155">
        <v>15</v>
      </c>
      <c r="I189" s="243"/>
      <c r="J189" s="156">
        <f t="shared" si="35"/>
        <v>0</v>
      </c>
      <c r="K189" s="153" t="s">
        <v>1</v>
      </c>
      <c r="L189" s="30"/>
      <c r="M189" s="157" t="s">
        <v>1</v>
      </c>
      <c r="N189" s="158" t="s">
        <v>40</v>
      </c>
      <c r="O189" s="55"/>
      <c r="P189" s="159">
        <f t="shared" si="36"/>
        <v>0</v>
      </c>
      <c r="Q189" s="159">
        <v>0</v>
      </c>
      <c r="R189" s="159">
        <f t="shared" si="37"/>
        <v>0</v>
      </c>
      <c r="S189" s="159">
        <v>0</v>
      </c>
      <c r="T189" s="160">
        <f t="shared" si="38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1" t="s">
        <v>141</v>
      </c>
      <c r="AT189" s="161" t="s">
        <v>133</v>
      </c>
      <c r="AU189" s="161" t="s">
        <v>91</v>
      </c>
      <c r="AY189" s="14" t="s">
        <v>130</v>
      </c>
      <c r="BE189" s="89">
        <f t="shared" si="39"/>
        <v>0</v>
      </c>
      <c r="BF189" s="89">
        <f t="shared" si="40"/>
        <v>0</v>
      </c>
      <c r="BG189" s="89">
        <f t="shared" si="41"/>
        <v>0</v>
      </c>
      <c r="BH189" s="89">
        <f t="shared" si="42"/>
        <v>0</v>
      </c>
      <c r="BI189" s="89">
        <f t="shared" si="43"/>
        <v>0</v>
      </c>
      <c r="BJ189" s="14" t="s">
        <v>80</v>
      </c>
      <c r="BK189" s="89">
        <f t="shared" si="44"/>
        <v>0</v>
      </c>
      <c r="BL189" s="14" t="s">
        <v>141</v>
      </c>
      <c r="BM189" s="161" t="s">
        <v>317</v>
      </c>
    </row>
    <row r="190" spans="1:65" s="2" customFormat="1" ht="14.4" customHeight="1">
      <c r="A190" s="29"/>
      <c r="B190" s="122"/>
      <c r="C190" s="151" t="s">
        <v>152</v>
      </c>
      <c r="D190" s="151" t="s">
        <v>133</v>
      </c>
      <c r="E190" s="152" t="s">
        <v>318</v>
      </c>
      <c r="F190" s="153" t="s">
        <v>319</v>
      </c>
      <c r="G190" s="154" t="s">
        <v>162</v>
      </c>
      <c r="H190" s="155">
        <v>1</v>
      </c>
      <c r="I190" s="243"/>
      <c r="J190" s="156">
        <f t="shared" si="35"/>
        <v>0</v>
      </c>
      <c r="K190" s="153" t="s">
        <v>1</v>
      </c>
      <c r="L190" s="30"/>
      <c r="M190" s="157" t="s">
        <v>1</v>
      </c>
      <c r="N190" s="158" t="s">
        <v>40</v>
      </c>
      <c r="O190" s="55"/>
      <c r="P190" s="159">
        <f t="shared" si="36"/>
        <v>0</v>
      </c>
      <c r="Q190" s="159">
        <v>1.9E-2</v>
      </c>
      <c r="R190" s="159">
        <f t="shared" si="37"/>
        <v>1.9E-2</v>
      </c>
      <c r="S190" s="159">
        <v>0</v>
      </c>
      <c r="T190" s="160">
        <f t="shared" si="38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1" t="s">
        <v>141</v>
      </c>
      <c r="AT190" s="161" t="s">
        <v>133</v>
      </c>
      <c r="AU190" s="161" t="s">
        <v>91</v>
      </c>
      <c r="AY190" s="14" t="s">
        <v>130</v>
      </c>
      <c r="BE190" s="89">
        <f t="shared" si="39"/>
        <v>0</v>
      </c>
      <c r="BF190" s="89">
        <f t="shared" si="40"/>
        <v>0</v>
      </c>
      <c r="BG190" s="89">
        <f t="shared" si="41"/>
        <v>0</v>
      </c>
      <c r="BH190" s="89">
        <f t="shared" si="42"/>
        <v>0</v>
      </c>
      <c r="BI190" s="89">
        <f t="shared" si="43"/>
        <v>0</v>
      </c>
      <c r="BJ190" s="14" t="s">
        <v>80</v>
      </c>
      <c r="BK190" s="89">
        <f t="shared" si="44"/>
        <v>0</v>
      </c>
      <c r="BL190" s="14" t="s">
        <v>141</v>
      </c>
      <c r="BM190" s="161" t="s">
        <v>320</v>
      </c>
    </row>
    <row r="191" spans="1:65" s="2" customFormat="1" ht="14.4" customHeight="1">
      <c r="A191" s="29"/>
      <c r="B191" s="122"/>
      <c r="C191" s="151" t="s">
        <v>210</v>
      </c>
      <c r="D191" s="151" t="s">
        <v>133</v>
      </c>
      <c r="E191" s="152" t="s">
        <v>321</v>
      </c>
      <c r="F191" s="153" t="s">
        <v>322</v>
      </c>
      <c r="G191" s="154" t="s">
        <v>162</v>
      </c>
      <c r="H191" s="155">
        <v>1</v>
      </c>
      <c r="I191" s="243"/>
      <c r="J191" s="156">
        <f t="shared" si="35"/>
        <v>0</v>
      </c>
      <c r="K191" s="153" t="s">
        <v>1</v>
      </c>
      <c r="L191" s="30"/>
      <c r="M191" s="157" t="s">
        <v>1</v>
      </c>
      <c r="N191" s="158" t="s">
        <v>40</v>
      </c>
      <c r="O191" s="55"/>
      <c r="P191" s="159">
        <f t="shared" si="36"/>
        <v>0</v>
      </c>
      <c r="Q191" s="159">
        <v>2.1999999999999999E-2</v>
      </c>
      <c r="R191" s="159">
        <f t="shared" si="37"/>
        <v>2.1999999999999999E-2</v>
      </c>
      <c r="S191" s="159">
        <v>0</v>
      </c>
      <c r="T191" s="160">
        <f t="shared" si="38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1" t="s">
        <v>141</v>
      </c>
      <c r="AT191" s="161" t="s">
        <v>133</v>
      </c>
      <c r="AU191" s="161" t="s">
        <v>91</v>
      </c>
      <c r="AY191" s="14" t="s">
        <v>130</v>
      </c>
      <c r="BE191" s="89">
        <f t="shared" si="39"/>
        <v>0</v>
      </c>
      <c r="BF191" s="89">
        <f t="shared" si="40"/>
        <v>0</v>
      </c>
      <c r="BG191" s="89">
        <f t="shared" si="41"/>
        <v>0</v>
      </c>
      <c r="BH191" s="89">
        <f t="shared" si="42"/>
        <v>0</v>
      </c>
      <c r="BI191" s="89">
        <f t="shared" si="43"/>
        <v>0</v>
      </c>
      <c r="BJ191" s="14" t="s">
        <v>80</v>
      </c>
      <c r="BK191" s="89">
        <f t="shared" si="44"/>
        <v>0</v>
      </c>
      <c r="BL191" s="14" t="s">
        <v>141</v>
      </c>
      <c r="BM191" s="161" t="s">
        <v>323</v>
      </c>
    </row>
    <row r="192" spans="1:65" s="2" customFormat="1" ht="24.15" customHeight="1">
      <c r="A192" s="29"/>
      <c r="B192" s="122"/>
      <c r="C192" s="151" t="s">
        <v>155</v>
      </c>
      <c r="D192" s="151" t="s">
        <v>133</v>
      </c>
      <c r="E192" s="152" t="s">
        <v>324</v>
      </c>
      <c r="F192" s="153" t="s">
        <v>325</v>
      </c>
      <c r="G192" s="154" t="s">
        <v>162</v>
      </c>
      <c r="H192" s="155">
        <v>2</v>
      </c>
      <c r="I192" s="243"/>
      <c r="J192" s="156">
        <f t="shared" si="35"/>
        <v>0</v>
      </c>
      <c r="K192" s="153" t="s">
        <v>1</v>
      </c>
      <c r="L192" s="30"/>
      <c r="M192" s="157" t="s">
        <v>1</v>
      </c>
      <c r="N192" s="158" t="s">
        <v>40</v>
      </c>
      <c r="O192" s="55"/>
      <c r="P192" s="159">
        <f t="shared" si="36"/>
        <v>0</v>
      </c>
      <c r="Q192" s="159">
        <v>1.6E-2</v>
      </c>
      <c r="R192" s="159">
        <f t="shared" si="37"/>
        <v>3.2000000000000001E-2</v>
      </c>
      <c r="S192" s="159">
        <v>0</v>
      </c>
      <c r="T192" s="160">
        <f t="shared" si="38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1" t="s">
        <v>141</v>
      </c>
      <c r="AT192" s="161" t="s">
        <v>133</v>
      </c>
      <c r="AU192" s="161" t="s">
        <v>91</v>
      </c>
      <c r="AY192" s="14" t="s">
        <v>130</v>
      </c>
      <c r="BE192" s="89">
        <f t="shared" si="39"/>
        <v>0</v>
      </c>
      <c r="BF192" s="89">
        <f t="shared" si="40"/>
        <v>0</v>
      </c>
      <c r="BG192" s="89">
        <f t="shared" si="41"/>
        <v>0</v>
      </c>
      <c r="BH192" s="89">
        <f t="shared" si="42"/>
        <v>0</v>
      </c>
      <c r="BI192" s="89">
        <f t="shared" si="43"/>
        <v>0</v>
      </c>
      <c r="BJ192" s="14" t="s">
        <v>80</v>
      </c>
      <c r="BK192" s="89">
        <f t="shared" si="44"/>
        <v>0</v>
      </c>
      <c r="BL192" s="14" t="s">
        <v>141</v>
      </c>
      <c r="BM192" s="161" t="s">
        <v>326</v>
      </c>
    </row>
    <row r="193" spans="1:65" s="2" customFormat="1" ht="24.15" customHeight="1">
      <c r="A193" s="29"/>
      <c r="B193" s="122"/>
      <c r="C193" s="151" t="s">
        <v>252</v>
      </c>
      <c r="D193" s="151" t="s">
        <v>133</v>
      </c>
      <c r="E193" s="152" t="s">
        <v>327</v>
      </c>
      <c r="F193" s="153" t="s">
        <v>328</v>
      </c>
      <c r="G193" s="154" t="s">
        <v>162</v>
      </c>
      <c r="H193" s="155">
        <v>1</v>
      </c>
      <c r="I193" s="243"/>
      <c r="J193" s="156">
        <f t="shared" si="35"/>
        <v>0</v>
      </c>
      <c r="K193" s="153" t="s">
        <v>1</v>
      </c>
      <c r="L193" s="30"/>
      <c r="M193" s="157" t="s">
        <v>1</v>
      </c>
      <c r="N193" s="158" t="s">
        <v>40</v>
      </c>
      <c r="O193" s="55"/>
      <c r="P193" s="159">
        <f t="shared" si="36"/>
        <v>0</v>
      </c>
      <c r="Q193" s="159">
        <v>2.8000000000000001E-2</v>
      </c>
      <c r="R193" s="159">
        <f t="shared" si="37"/>
        <v>2.8000000000000001E-2</v>
      </c>
      <c r="S193" s="159">
        <v>0</v>
      </c>
      <c r="T193" s="160">
        <f t="shared" si="38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1" t="s">
        <v>141</v>
      </c>
      <c r="AT193" s="161" t="s">
        <v>133</v>
      </c>
      <c r="AU193" s="161" t="s">
        <v>91</v>
      </c>
      <c r="AY193" s="14" t="s">
        <v>130</v>
      </c>
      <c r="BE193" s="89">
        <f t="shared" si="39"/>
        <v>0</v>
      </c>
      <c r="BF193" s="89">
        <f t="shared" si="40"/>
        <v>0</v>
      </c>
      <c r="BG193" s="89">
        <f t="shared" si="41"/>
        <v>0</v>
      </c>
      <c r="BH193" s="89">
        <f t="shared" si="42"/>
        <v>0</v>
      </c>
      <c r="BI193" s="89">
        <f t="shared" si="43"/>
        <v>0</v>
      </c>
      <c r="BJ193" s="14" t="s">
        <v>80</v>
      </c>
      <c r="BK193" s="89">
        <f t="shared" si="44"/>
        <v>0</v>
      </c>
      <c r="BL193" s="14" t="s">
        <v>141</v>
      </c>
      <c r="BM193" s="161" t="s">
        <v>329</v>
      </c>
    </row>
    <row r="194" spans="1:65" s="2" customFormat="1" ht="24.15" customHeight="1">
      <c r="A194" s="29"/>
      <c r="B194" s="122"/>
      <c r="C194" s="151" t="s">
        <v>159</v>
      </c>
      <c r="D194" s="151" t="s">
        <v>133</v>
      </c>
      <c r="E194" s="152" t="s">
        <v>330</v>
      </c>
      <c r="F194" s="153" t="s">
        <v>331</v>
      </c>
      <c r="G194" s="154" t="s">
        <v>162</v>
      </c>
      <c r="H194" s="155">
        <v>1</v>
      </c>
      <c r="I194" s="243"/>
      <c r="J194" s="156">
        <f t="shared" si="35"/>
        <v>0</v>
      </c>
      <c r="K194" s="153" t="s">
        <v>1</v>
      </c>
      <c r="L194" s="30"/>
      <c r="M194" s="157" t="s">
        <v>1</v>
      </c>
      <c r="N194" s="158" t="s">
        <v>40</v>
      </c>
      <c r="O194" s="55"/>
      <c r="P194" s="159">
        <f t="shared" si="36"/>
        <v>0</v>
      </c>
      <c r="Q194" s="159">
        <v>3.5000000000000003E-2</v>
      </c>
      <c r="R194" s="159">
        <f t="shared" si="37"/>
        <v>3.5000000000000003E-2</v>
      </c>
      <c r="S194" s="159">
        <v>0</v>
      </c>
      <c r="T194" s="160">
        <f t="shared" si="38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1" t="s">
        <v>141</v>
      </c>
      <c r="AT194" s="161" t="s">
        <v>133</v>
      </c>
      <c r="AU194" s="161" t="s">
        <v>91</v>
      </c>
      <c r="AY194" s="14" t="s">
        <v>130</v>
      </c>
      <c r="BE194" s="89">
        <f t="shared" si="39"/>
        <v>0</v>
      </c>
      <c r="BF194" s="89">
        <f t="shared" si="40"/>
        <v>0</v>
      </c>
      <c r="BG194" s="89">
        <f t="shared" si="41"/>
        <v>0</v>
      </c>
      <c r="BH194" s="89">
        <f t="shared" si="42"/>
        <v>0</v>
      </c>
      <c r="BI194" s="89">
        <f t="shared" si="43"/>
        <v>0</v>
      </c>
      <c r="BJ194" s="14" t="s">
        <v>80</v>
      </c>
      <c r="BK194" s="89">
        <f t="shared" si="44"/>
        <v>0</v>
      </c>
      <c r="BL194" s="14" t="s">
        <v>141</v>
      </c>
      <c r="BM194" s="161" t="s">
        <v>332</v>
      </c>
    </row>
    <row r="195" spans="1:65" s="2" customFormat="1" ht="24.15" customHeight="1">
      <c r="A195" s="29"/>
      <c r="B195" s="122"/>
      <c r="C195" s="151" t="s">
        <v>8</v>
      </c>
      <c r="D195" s="151" t="s">
        <v>133</v>
      </c>
      <c r="E195" s="152" t="s">
        <v>333</v>
      </c>
      <c r="F195" s="153" t="s">
        <v>334</v>
      </c>
      <c r="G195" s="154" t="s">
        <v>162</v>
      </c>
      <c r="H195" s="155">
        <v>1</v>
      </c>
      <c r="I195" s="243"/>
      <c r="J195" s="156">
        <f t="shared" si="35"/>
        <v>0</v>
      </c>
      <c r="K195" s="153" t="s">
        <v>1</v>
      </c>
      <c r="L195" s="30"/>
      <c r="M195" s="157" t="s">
        <v>1</v>
      </c>
      <c r="N195" s="158" t="s">
        <v>40</v>
      </c>
      <c r="O195" s="55"/>
      <c r="P195" s="159">
        <f t="shared" si="36"/>
        <v>0</v>
      </c>
      <c r="Q195" s="159">
        <v>3.7999999999999999E-2</v>
      </c>
      <c r="R195" s="159">
        <f t="shared" si="37"/>
        <v>3.7999999999999999E-2</v>
      </c>
      <c r="S195" s="159">
        <v>0</v>
      </c>
      <c r="T195" s="160">
        <f t="shared" si="38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1" t="s">
        <v>141</v>
      </c>
      <c r="AT195" s="161" t="s">
        <v>133</v>
      </c>
      <c r="AU195" s="161" t="s">
        <v>91</v>
      </c>
      <c r="AY195" s="14" t="s">
        <v>130</v>
      </c>
      <c r="BE195" s="89">
        <f t="shared" si="39"/>
        <v>0</v>
      </c>
      <c r="BF195" s="89">
        <f t="shared" si="40"/>
        <v>0</v>
      </c>
      <c r="BG195" s="89">
        <f t="shared" si="41"/>
        <v>0</v>
      </c>
      <c r="BH195" s="89">
        <f t="shared" si="42"/>
        <v>0</v>
      </c>
      <c r="BI195" s="89">
        <f t="shared" si="43"/>
        <v>0</v>
      </c>
      <c r="BJ195" s="14" t="s">
        <v>80</v>
      </c>
      <c r="BK195" s="89">
        <f t="shared" si="44"/>
        <v>0</v>
      </c>
      <c r="BL195" s="14" t="s">
        <v>141</v>
      </c>
      <c r="BM195" s="161" t="s">
        <v>335</v>
      </c>
    </row>
    <row r="196" spans="1:65" s="2" customFormat="1" ht="24.15" customHeight="1">
      <c r="A196" s="29"/>
      <c r="B196" s="122"/>
      <c r="C196" s="151" t="s">
        <v>137</v>
      </c>
      <c r="D196" s="151" t="s">
        <v>133</v>
      </c>
      <c r="E196" s="152" t="s">
        <v>336</v>
      </c>
      <c r="F196" s="153" t="s">
        <v>337</v>
      </c>
      <c r="G196" s="154" t="s">
        <v>162</v>
      </c>
      <c r="H196" s="155">
        <v>1</v>
      </c>
      <c r="I196" s="243"/>
      <c r="J196" s="156">
        <f t="shared" si="35"/>
        <v>0</v>
      </c>
      <c r="K196" s="153" t="s">
        <v>1</v>
      </c>
      <c r="L196" s="30"/>
      <c r="M196" s="157" t="s">
        <v>1</v>
      </c>
      <c r="N196" s="158" t="s">
        <v>40</v>
      </c>
      <c r="O196" s="55"/>
      <c r="P196" s="159">
        <f t="shared" si="36"/>
        <v>0</v>
      </c>
      <c r="Q196" s="159">
        <v>4.3999999999999997E-2</v>
      </c>
      <c r="R196" s="159">
        <f t="shared" si="37"/>
        <v>4.3999999999999997E-2</v>
      </c>
      <c r="S196" s="159">
        <v>0</v>
      </c>
      <c r="T196" s="160">
        <f t="shared" si="38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1" t="s">
        <v>141</v>
      </c>
      <c r="AT196" s="161" t="s">
        <v>133</v>
      </c>
      <c r="AU196" s="161" t="s">
        <v>91</v>
      </c>
      <c r="AY196" s="14" t="s">
        <v>130</v>
      </c>
      <c r="BE196" s="89">
        <f t="shared" si="39"/>
        <v>0</v>
      </c>
      <c r="BF196" s="89">
        <f t="shared" si="40"/>
        <v>0</v>
      </c>
      <c r="BG196" s="89">
        <f t="shared" si="41"/>
        <v>0</v>
      </c>
      <c r="BH196" s="89">
        <f t="shared" si="42"/>
        <v>0</v>
      </c>
      <c r="BI196" s="89">
        <f t="shared" si="43"/>
        <v>0</v>
      </c>
      <c r="BJ196" s="14" t="s">
        <v>80</v>
      </c>
      <c r="BK196" s="89">
        <f t="shared" si="44"/>
        <v>0</v>
      </c>
      <c r="BL196" s="14" t="s">
        <v>141</v>
      </c>
      <c r="BM196" s="161" t="s">
        <v>338</v>
      </c>
    </row>
    <row r="197" spans="1:65" s="2" customFormat="1" ht="24.15" customHeight="1">
      <c r="A197" s="29"/>
      <c r="B197" s="122"/>
      <c r="C197" s="151" t="s">
        <v>266</v>
      </c>
      <c r="D197" s="151" t="s">
        <v>133</v>
      </c>
      <c r="E197" s="152" t="s">
        <v>339</v>
      </c>
      <c r="F197" s="153" t="s">
        <v>340</v>
      </c>
      <c r="G197" s="154" t="s">
        <v>162</v>
      </c>
      <c r="H197" s="155">
        <v>3</v>
      </c>
      <c r="I197" s="243"/>
      <c r="J197" s="156">
        <f t="shared" si="35"/>
        <v>0</v>
      </c>
      <c r="K197" s="153" t="s">
        <v>1</v>
      </c>
      <c r="L197" s="30"/>
      <c r="M197" s="157" t="s">
        <v>1</v>
      </c>
      <c r="N197" s="158" t="s">
        <v>40</v>
      </c>
      <c r="O197" s="55"/>
      <c r="P197" s="159">
        <f t="shared" si="36"/>
        <v>0</v>
      </c>
      <c r="Q197" s="159">
        <v>2.4E-2</v>
      </c>
      <c r="R197" s="159">
        <f t="shared" si="37"/>
        <v>7.2000000000000008E-2</v>
      </c>
      <c r="S197" s="159">
        <v>0</v>
      </c>
      <c r="T197" s="160">
        <f t="shared" si="38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1" t="s">
        <v>141</v>
      </c>
      <c r="AT197" s="161" t="s">
        <v>133</v>
      </c>
      <c r="AU197" s="161" t="s">
        <v>91</v>
      </c>
      <c r="AY197" s="14" t="s">
        <v>130</v>
      </c>
      <c r="BE197" s="89">
        <f t="shared" si="39"/>
        <v>0</v>
      </c>
      <c r="BF197" s="89">
        <f t="shared" si="40"/>
        <v>0</v>
      </c>
      <c r="BG197" s="89">
        <f t="shared" si="41"/>
        <v>0</v>
      </c>
      <c r="BH197" s="89">
        <f t="shared" si="42"/>
        <v>0</v>
      </c>
      <c r="BI197" s="89">
        <f t="shared" si="43"/>
        <v>0</v>
      </c>
      <c r="BJ197" s="14" t="s">
        <v>80</v>
      </c>
      <c r="BK197" s="89">
        <f t="shared" si="44"/>
        <v>0</v>
      </c>
      <c r="BL197" s="14" t="s">
        <v>141</v>
      </c>
      <c r="BM197" s="161" t="s">
        <v>341</v>
      </c>
    </row>
    <row r="198" spans="1:65" s="2" customFormat="1" ht="24.15" customHeight="1">
      <c r="A198" s="29"/>
      <c r="B198" s="122"/>
      <c r="C198" s="151" t="s">
        <v>168</v>
      </c>
      <c r="D198" s="151" t="s">
        <v>133</v>
      </c>
      <c r="E198" s="152" t="s">
        <v>342</v>
      </c>
      <c r="F198" s="153" t="s">
        <v>343</v>
      </c>
      <c r="G198" s="154" t="s">
        <v>162</v>
      </c>
      <c r="H198" s="155">
        <v>4</v>
      </c>
      <c r="I198" s="243"/>
      <c r="J198" s="156">
        <f t="shared" si="35"/>
        <v>0</v>
      </c>
      <c r="K198" s="153" t="s">
        <v>1</v>
      </c>
      <c r="L198" s="30"/>
      <c r="M198" s="157" t="s">
        <v>1</v>
      </c>
      <c r="N198" s="158" t="s">
        <v>40</v>
      </c>
      <c r="O198" s="55"/>
      <c r="P198" s="159">
        <f t="shared" si="36"/>
        <v>0</v>
      </c>
      <c r="Q198" s="159">
        <v>2.7E-2</v>
      </c>
      <c r="R198" s="159">
        <f t="shared" si="37"/>
        <v>0.108</v>
      </c>
      <c r="S198" s="159">
        <v>0</v>
      </c>
      <c r="T198" s="160">
        <f t="shared" si="38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1" t="s">
        <v>141</v>
      </c>
      <c r="AT198" s="161" t="s">
        <v>133</v>
      </c>
      <c r="AU198" s="161" t="s">
        <v>91</v>
      </c>
      <c r="AY198" s="14" t="s">
        <v>130</v>
      </c>
      <c r="BE198" s="89">
        <f t="shared" si="39"/>
        <v>0</v>
      </c>
      <c r="BF198" s="89">
        <f t="shared" si="40"/>
        <v>0</v>
      </c>
      <c r="BG198" s="89">
        <f t="shared" si="41"/>
        <v>0</v>
      </c>
      <c r="BH198" s="89">
        <f t="shared" si="42"/>
        <v>0</v>
      </c>
      <c r="BI198" s="89">
        <f t="shared" si="43"/>
        <v>0</v>
      </c>
      <c r="BJ198" s="14" t="s">
        <v>80</v>
      </c>
      <c r="BK198" s="89">
        <f t="shared" si="44"/>
        <v>0</v>
      </c>
      <c r="BL198" s="14" t="s">
        <v>141</v>
      </c>
      <c r="BM198" s="161" t="s">
        <v>344</v>
      </c>
    </row>
    <row r="199" spans="1:65" s="2" customFormat="1" ht="24.15" customHeight="1">
      <c r="A199" s="29"/>
      <c r="B199" s="122"/>
      <c r="C199" s="151" t="s">
        <v>14</v>
      </c>
      <c r="D199" s="151" t="s">
        <v>133</v>
      </c>
      <c r="E199" s="152" t="s">
        <v>345</v>
      </c>
      <c r="F199" s="153" t="s">
        <v>346</v>
      </c>
      <c r="G199" s="154" t="s">
        <v>201</v>
      </c>
      <c r="H199" s="155">
        <v>6</v>
      </c>
      <c r="I199" s="243"/>
      <c r="J199" s="156">
        <f t="shared" si="35"/>
        <v>0</v>
      </c>
      <c r="K199" s="153" t="s">
        <v>1</v>
      </c>
      <c r="L199" s="30"/>
      <c r="M199" s="157" t="s">
        <v>1</v>
      </c>
      <c r="N199" s="158" t="s">
        <v>40</v>
      </c>
      <c r="O199" s="55"/>
      <c r="P199" s="159">
        <f t="shared" si="36"/>
        <v>0</v>
      </c>
      <c r="Q199" s="159">
        <v>0</v>
      </c>
      <c r="R199" s="159">
        <f t="shared" si="37"/>
        <v>0</v>
      </c>
      <c r="S199" s="159">
        <v>0</v>
      </c>
      <c r="T199" s="160">
        <f t="shared" si="38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1" t="s">
        <v>141</v>
      </c>
      <c r="AT199" s="161" t="s">
        <v>133</v>
      </c>
      <c r="AU199" s="161" t="s">
        <v>91</v>
      </c>
      <c r="AY199" s="14" t="s">
        <v>130</v>
      </c>
      <c r="BE199" s="89">
        <f t="shared" si="39"/>
        <v>0</v>
      </c>
      <c r="BF199" s="89">
        <f t="shared" si="40"/>
        <v>0</v>
      </c>
      <c r="BG199" s="89">
        <f t="shared" si="41"/>
        <v>0</v>
      </c>
      <c r="BH199" s="89">
        <f t="shared" si="42"/>
        <v>0</v>
      </c>
      <c r="BI199" s="89">
        <f t="shared" si="43"/>
        <v>0</v>
      </c>
      <c r="BJ199" s="14" t="s">
        <v>80</v>
      </c>
      <c r="BK199" s="89">
        <f t="shared" si="44"/>
        <v>0</v>
      </c>
      <c r="BL199" s="14" t="s">
        <v>141</v>
      </c>
      <c r="BM199" s="161" t="s">
        <v>347</v>
      </c>
    </row>
    <row r="200" spans="1:65" s="2" customFormat="1" ht="14.4" customHeight="1">
      <c r="A200" s="29"/>
      <c r="B200" s="122"/>
      <c r="C200" s="151" t="s">
        <v>171</v>
      </c>
      <c r="D200" s="151" t="s">
        <v>133</v>
      </c>
      <c r="E200" s="152" t="s">
        <v>348</v>
      </c>
      <c r="F200" s="153" t="s">
        <v>349</v>
      </c>
      <c r="G200" s="154" t="s">
        <v>162</v>
      </c>
      <c r="H200" s="155">
        <v>4</v>
      </c>
      <c r="I200" s="243"/>
      <c r="J200" s="156">
        <f t="shared" si="35"/>
        <v>0</v>
      </c>
      <c r="K200" s="153" t="s">
        <v>1</v>
      </c>
      <c r="L200" s="30"/>
      <c r="M200" s="157" t="s">
        <v>1</v>
      </c>
      <c r="N200" s="158" t="s">
        <v>40</v>
      </c>
      <c r="O200" s="55"/>
      <c r="P200" s="159">
        <f t="shared" si="36"/>
        <v>0</v>
      </c>
      <c r="Q200" s="159">
        <v>5.1999999999999998E-2</v>
      </c>
      <c r="R200" s="159">
        <f t="shared" si="37"/>
        <v>0.20799999999999999</v>
      </c>
      <c r="S200" s="159">
        <v>0</v>
      </c>
      <c r="T200" s="160">
        <f t="shared" si="38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1" t="s">
        <v>141</v>
      </c>
      <c r="AT200" s="161" t="s">
        <v>133</v>
      </c>
      <c r="AU200" s="161" t="s">
        <v>91</v>
      </c>
      <c r="AY200" s="14" t="s">
        <v>130</v>
      </c>
      <c r="BE200" s="89">
        <f t="shared" si="39"/>
        <v>0</v>
      </c>
      <c r="BF200" s="89">
        <f t="shared" si="40"/>
        <v>0</v>
      </c>
      <c r="BG200" s="89">
        <f t="shared" si="41"/>
        <v>0</v>
      </c>
      <c r="BH200" s="89">
        <f t="shared" si="42"/>
        <v>0</v>
      </c>
      <c r="BI200" s="89">
        <f t="shared" si="43"/>
        <v>0</v>
      </c>
      <c r="BJ200" s="14" t="s">
        <v>80</v>
      </c>
      <c r="BK200" s="89">
        <f t="shared" si="44"/>
        <v>0</v>
      </c>
      <c r="BL200" s="14" t="s">
        <v>141</v>
      </c>
      <c r="BM200" s="161" t="s">
        <v>350</v>
      </c>
    </row>
    <row r="201" spans="1:65" s="2" customFormat="1" ht="24.15" customHeight="1">
      <c r="A201" s="29"/>
      <c r="B201" s="122"/>
      <c r="C201" s="151" t="s">
        <v>7</v>
      </c>
      <c r="D201" s="151" t="s">
        <v>133</v>
      </c>
      <c r="E201" s="152" t="s">
        <v>351</v>
      </c>
      <c r="F201" s="153" t="s">
        <v>352</v>
      </c>
      <c r="G201" s="154" t="s">
        <v>162</v>
      </c>
      <c r="H201" s="155">
        <v>1</v>
      </c>
      <c r="I201" s="243"/>
      <c r="J201" s="156">
        <f t="shared" si="35"/>
        <v>0</v>
      </c>
      <c r="K201" s="153" t="s">
        <v>1</v>
      </c>
      <c r="L201" s="30"/>
      <c r="M201" s="157" t="s">
        <v>1</v>
      </c>
      <c r="N201" s="158" t="s">
        <v>40</v>
      </c>
      <c r="O201" s="55"/>
      <c r="P201" s="159">
        <f t="shared" si="36"/>
        <v>0</v>
      </c>
      <c r="Q201" s="159">
        <v>5.1999999999999998E-2</v>
      </c>
      <c r="R201" s="159">
        <f t="shared" si="37"/>
        <v>5.1999999999999998E-2</v>
      </c>
      <c r="S201" s="159">
        <v>0</v>
      </c>
      <c r="T201" s="160">
        <f t="shared" si="38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1" t="s">
        <v>141</v>
      </c>
      <c r="AT201" s="161" t="s">
        <v>133</v>
      </c>
      <c r="AU201" s="161" t="s">
        <v>91</v>
      </c>
      <c r="AY201" s="14" t="s">
        <v>130</v>
      </c>
      <c r="BE201" s="89">
        <f t="shared" si="39"/>
        <v>0</v>
      </c>
      <c r="BF201" s="89">
        <f t="shared" si="40"/>
        <v>0</v>
      </c>
      <c r="BG201" s="89">
        <f t="shared" si="41"/>
        <v>0</v>
      </c>
      <c r="BH201" s="89">
        <f t="shared" si="42"/>
        <v>0</v>
      </c>
      <c r="BI201" s="89">
        <f t="shared" si="43"/>
        <v>0</v>
      </c>
      <c r="BJ201" s="14" t="s">
        <v>80</v>
      </c>
      <c r="BK201" s="89">
        <f t="shared" si="44"/>
        <v>0</v>
      </c>
      <c r="BL201" s="14" t="s">
        <v>141</v>
      </c>
      <c r="BM201" s="161" t="s">
        <v>353</v>
      </c>
    </row>
    <row r="202" spans="1:65" s="2" customFormat="1" ht="24.15" customHeight="1">
      <c r="A202" s="29"/>
      <c r="B202" s="122"/>
      <c r="C202" s="151" t="s">
        <v>175</v>
      </c>
      <c r="D202" s="151" t="s">
        <v>133</v>
      </c>
      <c r="E202" s="152" t="s">
        <v>354</v>
      </c>
      <c r="F202" s="153" t="s">
        <v>355</v>
      </c>
      <c r="G202" s="154" t="s">
        <v>162</v>
      </c>
      <c r="H202" s="155">
        <v>1</v>
      </c>
      <c r="I202" s="243"/>
      <c r="J202" s="156">
        <f t="shared" si="35"/>
        <v>0</v>
      </c>
      <c r="K202" s="153" t="s">
        <v>1</v>
      </c>
      <c r="L202" s="30"/>
      <c r="M202" s="157" t="s">
        <v>1</v>
      </c>
      <c r="N202" s="158" t="s">
        <v>40</v>
      </c>
      <c r="O202" s="55"/>
      <c r="P202" s="159">
        <f t="shared" si="36"/>
        <v>0</v>
      </c>
      <c r="Q202" s="159">
        <v>3.7999999999999999E-2</v>
      </c>
      <c r="R202" s="159">
        <f t="shared" si="37"/>
        <v>3.7999999999999999E-2</v>
      </c>
      <c r="S202" s="159">
        <v>0</v>
      </c>
      <c r="T202" s="160">
        <f t="shared" si="38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1" t="s">
        <v>141</v>
      </c>
      <c r="AT202" s="161" t="s">
        <v>133</v>
      </c>
      <c r="AU202" s="161" t="s">
        <v>91</v>
      </c>
      <c r="AY202" s="14" t="s">
        <v>130</v>
      </c>
      <c r="BE202" s="89">
        <f t="shared" si="39"/>
        <v>0</v>
      </c>
      <c r="BF202" s="89">
        <f t="shared" si="40"/>
        <v>0</v>
      </c>
      <c r="BG202" s="89">
        <f t="shared" si="41"/>
        <v>0</v>
      </c>
      <c r="BH202" s="89">
        <f t="shared" si="42"/>
        <v>0</v>
      </c>
      <c r="BI202" s="89">
        <f t="shared" si="43"/>
        <v>0</v>
      </c>
      <c r="BJ202" s="14" t="s">
        <v>80</v>
      </c>
      <c r="BK202" s="89">
        <f t="shared" si="44"/>
        <v>0</v>
      </c>
      <c r="BL202" s="14" t="s">
        <v>141</v>
      </c>
      <c r="BM202" s="161" t="s">
        <v>356</v>
      </c>
    </row>
    <row r="203" spans="1:65" s="2" customFormat="1" ht="24.15" customHeight="1">
      <c r="A203" s="29"/>
      <c r="B203" s="122"/>
      <c r="C203" s="151" t="s">
        <v>285</v>
      </c>
      <c r="D203" s="151" t="s">
        <v>133</v>
      </c>
      <c r="E203" s="152" t="s">
        <v>357</v>
      </c>
      <c r="F203" s="153" t="s">
        <v>358</v>
      </c>
      <c r="G203" s="154" t="s">
        <v>201</v>
      </c>
      <c r="H203" s="155">
        <v>3</v>
      </c>
      <c r="I203" s="243"/>
      <c r="J203" s="156">
        <f t="shared" si="35"/>
        <v>0</v>
      </c>
      <c r="K203" s="153" t="s">
        <v>1</v>
      </c>
      <c r="L203" s="30"/>
      <c r="M203" s="157" t="s">
        <v>1</v>
      </c>
      <c r="N203" s="158" t="s">
        <v>40</v>
      </c>
      <c r="O203" s="55"/>
      <c r="P203" s="159">
        <f t="shared" si="36"/>
        <v>0</v>
      </c>
      <c r="Q203" s="159">
        <v>0</v>
      </c>
      <c r="R203" s="159">
        <f t="shared" si="37"/>
        <v>0</v>
      </c>
      <c r="S203" s="159">
        <v>0</v>
      </c>
      <c r="T203" s="160">
        <f t="shared" si="38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1" t="s">
        <v>141</v>
      </c>
      <c r="AT203" s="161" t="s">
        <v>133</v>
      </c>
      <c r="AU203" s="161" t="s">
        <v>91</v>
      </c>
      <c r="AY203" s="14" t="s">
        <v>130</v>
      </c>
      <c r="BE203" s="89">
        <f t="shared" si="39"/>
        <v>0</v>
      </c>
      <c r="BF203" s="89">
        <f t="shared" si="40"/>
        <v>0</v>
      </c>
      <c r="BG203" s="89">
        <f t="shared" si="41"/>
        <v>0</v>
      </c>
      <c r="BH203" s="89">
        <f t="shared" si="42"/>
        <v>0</v>
      </c>
      <c r="BI203" s="89">
        <f t="shared" si="43"/>
        <v>0</v>
      </c>
      <c r="BJ203" s="14" t="s">
        <v>80</v>
      </c>
      <c r="BK203" s="89">
        <f t="shared" si="44"/>
        <v>0</v>
      </c>
      <c r="BL203" s="14" t="s">
        <v>141</v>
      </c>
      <c r="BM203" s="161" t="s">
        <v>359</v>
      </c>
    </row>
    <row r="204" spans="1:65" s="2" customFormat="1" ht="24.15" customHeight="1">
      <c r="A204" s="29"/>
      <c r="B204" s="122"/>
      <c r="C204" s="151" t="s">
        <v>180</v>
      </c>
      <c r="D204" s="151" t="s">
        <v>133</v>
      </c>
      <c r="E204" s="152" t="s">
        <v>360</v>
      </c>
      <c r="F204" s="153" t="s">
        <v>361</v>
      </c>
      <c r="G204" s="154" t="s">
        <v>162</v>
      </c>
      <c r="H204" s="155">
        <v>3</v>
      </c>
      <c r="I204" s="243"/>
      <c r="J204" s="156">
        <f t="shared" si="35"/>
        <v>0</v>
      </c>
      <c r="K204" s="153" t="s">
        <v>1</v>
      </c>
      <c r="L204" s="30"/>
      <c r="M204" s="157" t="s">
        <v>1</v>
      </c>
      <c r="N204" s="158" t="s">
        <v>40</v>
      </c>
      <c r="O204" s="55"/>
      <c r="P204" s="159">
        <f t="shared" si="36"/>
        <v>0</v>
      </c>
      <c r="Q204" s="159">
        <v>4.9000000000000002E-2</v>
      </c>
      <c r="R204" s="159">
        <f t="shared" si="37"/>
        <v>0.14700000000000002</v>
      </c>
      <c r="S204" s="159">
        <v>0</v>
      </c>
      <c r="T204" s="160">
        <f t="shared" si="38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1" t="s">
        <v>141</v>
      </c>
      <c r="AT204" s="161" t="s">
        <v>133</v>
      </c>
      <c r="AU204" s="161" t="s">
        <v>91</v>
      </c>
      <c r="AY204" s="14" t="s">
        <v>130</v>
      </c>
      <c r="BE204" s="89">
        <f t="shared" si="39"/>
        <v>0</v>
      </c>
      <c r="BF204" s="89">
        <f t="shared" si="40"/>
        <v>0</v>
      </c>
      <c r="BG204" s="89">
        <f t="shared" si="41"/>
        <v>0</v>
      </c>
      <c r="BH204" s="89">
        <f t="shared" si="42"/>
        <v>0</v>
      </c>
      <c r="BI204" s="89">
        <f t="shared" si="43"/>
        <v>0</v>
      </c>
      <c r="BJ204" s="14" t="s">
        <v>80</v>
      </c>
      <c r="BK204" s="89">
        <f t="shared" si="44"/>
        <v>0</v>
      </c>
      <c r="BL204" s="14" t="s">
        <v>141</v>
      </c>
      <c r="BM204" s="161" t="s">
        <v>362</v>
      </c>
    </row>
    <row r="205" spans="1:65" s="2" customFormat="1" ht="24.15" customHeight="1">
      <c r="A205" s="29"/>
      <c r="B205" s="122"/>
      <c r="C205" s="151" t="s">
        <v>363</v>
      </c>
      <c r="D205" s="151" t="s">
        <v>133</v>
      </c>
      <c r="E205" s="152" t="s">
        <v>364</v>
      </c>
      <c r="F205" s="153" t="s">
        <v>365</v>
      </c>
      <c r="G205" s="154" t="s">
        <v>201</v>
      </c>
      <c r="H205" s="155">
        <v>3</v>
      </c>
      <c r="I205" s="243"/>
      <c r="J205" s="156">
        <f t="shared" si="35"/>
        <v>0</v>
      </c>
      <c r="K205" s="153" t="s">
        <v>1</v>
      </c>
      <c r="L205" s="30"/>
      <c r="M205" s="157" t="s">
        <v>1</v>
      </c>
      <c r="N205" s="158" t="s">
        <v>40</v>
      </c>
      <c r="O205" s="55"/>
      <c r="P205" s="159">
        <f t="shared" si="36"/>
        <v>0</v>
      </c>
      <c r="Q205" s="159">
        <v>0</v>
      </c>
      <c r="R205" s="159">
        <f t="shared" si="37"/>
        <v>0</v>
      </c>
      <c r="S205" s="159">
        <v>0</v>
      </c>
      <c r="T205" s="160">
        <f t="shared" si="38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1" t="s">
        <v>141</v>
      </c>
      <c r="AT205" s="161" t="s">
        <v>133</v>
      </c>
      <c r="AU205" s="161" t="s">
        <v>91</v>
      </c>
      <c r="AY205" s="14" t="s">
        <v>130</v>
      </c>
      <c r="BE205" s="89">
        <f t="shared" si="39"/>
        <v>0</v>
      </c>
      <c r="BF205" s="89">
        <f t="shared" si="40"/>
        <v>0</v>
      </c>
      <c r="BG205" s="89">
        <f t="shared" si="41"/>
        <v>0</v>
      </c>
      <c r="BH205" s="89">
        <f t="shared" si="42"/>
        <v>0</v>
      </c>
      <c r="BI205" s="89">
        <f t="shared" si="43"/>
        <v>0</v>
      </c>
      <c r="BJ205" s="14" t="s">
        <v>80</v>
      </c>
      <c r="BK205" s="89">
        <f t="shared" si="44"/>
        <v>0</v>
      </c>
      <c r="BL205" s="14" t="s">
        <v>141</v>
      </c>
      <c r="BM205" s="161" t="s">
        <v>366</v>
      </c>
    </row>
    <row r="206" spans="1:65" s="2" customFormat="1" ht="24.15" customHeight="1">
      <c r="A206" s="29"/>
      <c r="B206" s="122"/>
      <c r="C206" s="151" t="s">
        <v>183</v>
      </c>
      <c r="D206" s="151" t="s">
        <v>133</v>
      </c>
      <c r="E206" s="152" t="s">
        <v>367</v>
      </c>
      <c r="F206" s="153" t="s">
        <v>368</v>
      </c>
      <c r="G206" s="154" t="s">
        <v>162</v>
      </c>
      <c r="H206" s="155">
        <v>3</v>
      </c>
      <c r="I206" s="243"/>
      <c r="J206" s="156">
        <f t="shared" si="35"/>
        <v>0</v>
      </c>
      <c r="K206" s="153" t="s">
        <v>1</v>
      </c>
      <c r="L206" s="30"/>
      <c r="M206" s="157" t="s">
        <v>1</v>
      </c>
      <c r="N206" s="158" t="s">
        <v>40</v>
      </c>
      <c r="O206" s="55"/>
      <c r="P206" s="159">
        <f t="shared" si="36"/>
        <v>0</v>
      </c>
      <c r="Q206" s="159">
        <v>5.5E-2</v>
      </c>
      <c r="R206" s="159">
        <f t="shared" si="37"/>
        <v>0.16500000000000001</v>
      </c>
      <c r="S206" s="159">
        <v>0</v>
      </c>
      <c r="T206" s="160">
        <f t="shared" si="38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1" t="s">
        <v>141</v>
      </c>
      <c r="AT206" s="161" t="s">
        <v>133</v>
      </c>
      <c r="AU206" s="161" t="s">
        <v>91</v>
      </c>
      <c r="AY206" s="14" t="s">
        <v>130</v>
      </c>
      <c r="BE206" s="89">
        <f t="shared" si="39"/>
        <v>0</v>
      </c>
      <c r="BF206" s="89">
        <f t="shared" si="40"/>
        <v>0</v>
      </c>
      <c r="BG206" s="89">
        <f t="shared" si="41"/>
        <v>0</v>
      </c>
      <c r="BH206" s="89">
        <f t="shared" si="42"/>
        <v>0</v>
      </c>
      <c r="BI206" s="89">
        <f t="shared" si="43"/>
        <v>0</v>
      </c>
      <c r="BJ206" s="14" t="s">
        <v>80</v>
      </c>
      <c r="BK206" s="89">
        <f t="shared" si="44"/>
        <v>0</v>
      </c>
      <c r="BL206" s="14" t="s">
        <v>141</v>
      </c>
      <c r="BM206" s="161" t="s">
        <v>369</v>
      </c>
    </row>
    <row r="207" spans="1:65" s="2" customFormat="1" ht="14.4" customHeight="1">
      <c r="A207" s="29"/>
      <c r="B207" s="122"/>
      <c r="C207" s="151" t="s">
        <v>370</v>
      </c>
      <c r="D207" s="151" t="s">
        <v>133</v>
      </c>
      <c r="E207" s="152" t="s">
        <v>371</v>
      </c>
      <c r="F207" s="153" t="s">
        <v>372</v>
      </c>
      <c r="G207" s="154" t="s">
        <v>201</v>
      </c>
      <c r="H207" s="155">
        <v>7</v>
      </c>
      <c r="I207" s="243"/>
      <c r="J207" s="156">
        <f t="shared" si="35"/>
        <v>0</v>
      </c>
      <c r="K207" s="153" t="s">
        <v>1</v>
      </c>
      <c r="L207" s="30"/>
      <c r="M207" s="157" t="s">
        <v>1</v>
      </c>
      <c r="N207" s="158" t="s">
        <v>40</v>
      </c>
      <c r="O207" s="55"/>
      <c r="P207" s="159">
        <f t="shared" si="36"/>
        <v>0</v>
      </c>
      <c r="Q207" s="159">
        <v>0</v>
      </c>
      <c r="R207" s="159">
        <f t="shared" si="37"/>
        <v>0</v>
      </c>
      <c r="S207" s="159">
        <v>0</v>
      </c>
      <c r="T207" s="160">
        <f t="shared" si="38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1" t="s">
        <v>141</v>
      </c>
      <c r="AT207" s="161" t="s">
        <v>133</v>
      </c>
      <c r="AU207" s="161" t="s">
        <v>91</v>
      </c>
      <c r="AY207" s="14" t="s">
        <v>130</v>
      </c>
      <c r="BE207" s="89">
        <f t="shared" si="39"/>
        <v>0</v>
      </c>
      <c r="BF207" s="89">
        <f t="shared" si="40"/>
        <v>0</v>
      </c>
      <c r="BG207" s="89">
        <f t="shared" si="41"/>
        <v>0</v>
      </c>
      <c r="BH207" s="89">
        <f t="shared" si="42"/>
        <v>0</v>
      </c>
      <c r="BI207" s="89">
        <f t="shared" si="43"/>
        <v>0</v>
      </c>
      <c r="BJ207" s="14" t="s">
        <v>80</v>
      </c>
      <c r="BK207" s="89">
        <f t="shared" si="44"/>
        <v>0</v>
      </c>
      <c r="BL207" s="14" t="s">
        <v>141</v>
      </c>
      <c r="BM207" s="161" t="s">
        <v>373</v>
      </c>
    </row>
    <row r="208" spans="1:65" s="2" customFormat="1" ht="14.4" customHeight="1">
      <c r="A208" s="29"/>
      <c r="B208" s="122"/>
      <c r="C208" s="151" t="s">
        <v>186</v>
      </c>
      <c r="D208" s="151" t="s">
        <v>133</v>
      </c>
      <c r="E208" s="152" t="s">
        <v>374</v>
      </c>
      <c r="F208" s="153" t="s">
        <v>375</v>
      </c>
      <c r="G208" s="154" t="s">
        <v>201</v>
      </c>
      <c r="H208" s="155">
        <v>15</v>
      </c>
      <c r="I208" s="243"/>
      <c r="J208" s="156">
        <f t="shared" si="35"/>
        <v>0</v>
      </c>
      <c r="K208" s="153" t="s">
        <v>1</v>
      </c>
      <c r="L208" s="30"/>
      <c r="M208" s="157" t="s">
        <v>1</v>
      </c>
      <c r="N208" s="158" t="s">
        <v>40</v>
      </c>
      <c r="O208" s="55"/>
      <c r="P208" s="159">
        <f t="shared" si="36"/>
        <v>0</v>
      </c>
      <c r="Q208" s="159">
        <v>0</v>
      </c>
      <c r="R208" s="159">
        <f t="shared" si="37"/>
        <v>0</v>
      </c>
      <c r="S208" s="159">
        <v>0</v>
      </c>
      <c r="T208" s="160">
        <f t="shared" si="38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1" t="s">
        <v>141</v>
      </c>
      <c r="AT208" s="161" t="s">
        <v>133</v>
      </c>
      <c r="AU208" s="161" t="s">
        <v>91</v>
      </c>
      <c r="AY208" s="14" t="s">
        <v>130</v>
      </c>
      <c r="BE208" s="89">
        <f t="shared" si="39"/>
        <v>0</v>
      </c>
      <c r="BF208" s="89">
        <f t="shared" si="40"/>
        <v>0</v>
      </c>
      <c r="BG208" s="89">
        <f t="shared" si="41"/>
        <v>0</v>
      </c>
      <c r="BH208" s="89">
        <f t="shared" si="42"/>
        <v>0</v>
      </c>
      <c r="BI208" s="89">
        <f t="shared" si="43"/>
        <v>0</v>
      </c>
      <c r="BJ208" s="14" t="s">
        <v>80</v>
      </c>
      <c r="BK208" s="89">
        <f t="shared" si="44"/>
        <v>0</v>
      </c>
      <c r="BL208" s="14" t="s">
        <v>141</v>
      </c>
      <c r="BM208" s="161" t="s">
        <v>376</v>
      </c>
    </row>
    <row r="209" spans="1:65" s="2" customFormat="1" ht="14.4" customHeight="1">
      <c r="A209" s="29"/>
      <c r="B209" s="122"/>
      <c r="C209" s="151" t="s">
        <v>377</v>
      </c>
      <c r="D209" s="151" t="s">
        <v>133</v>
      </c>
      <c r="E209" s="152" t="s">
        <v>378</v>
      </c>
      <c r="F209" s="153" t="s">
        <v>379</v>
      </c>
      <c r="G209" s="154" t="s">
        <v>201</v>
      </c>
      <c r="H209" s="155">
        <v>12</v>
      </c>
      <c r="I209" s="243"/>
      <c r="J209" s="156">
        <f t="shared" si="35"/>
        <v>0</v>
      </c>
      <c r="K209" s="153" t="s">
        <v>1</v>
      </c>
      <c r="L209" s="30"/>
      <c r="M209" s="157" t="s">
        <v>1</v>
      </c>
      <c r="N209" s="158" t="s">
        <v>40</v>
      </c>
      <c r="O209" s="55"/>
      <c r="P209" s="159">
        <f t="shared" si="36"/>
        <v>0</v>
      </c>
      <c r="Q209" s="159">
        <v>0</v>
      </c>
      <c r="R209" s="159">
        <f t="shared" si="37"/>
        <v>0</v>
      </c>
      <c r="S209" s="159">
        <v>0</v>
      </c>
      <c r="T209" s="160">
        <f t="shared" si="38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1" t="s">
        <v>141</v>
      </c>
      <c r="AT209" s="161" t="s">
        <v>133</v>
      </c>
      <c r="AU209" s="161" t="s">
        <v>91</v>
      </c>
      <c r="AY209" s="14" t="s">
        <v>130</v>
      </c>
      <c r="BE209" s="89">
        <f t="shared" si="39"/>
        <v>0</v>
      </c>
      <c r="BF209" s="89">
        <f t="shared" si="40"/>
        <v>0</v>
      </c>
      <c r="BG209" s="89">
        <f t="shared" si="41"/>
        <v>0</v>
      </c>
      <c r="BH209" s="89">
        <f t="shared" si="42"/>
        <v>0</v>
      </c>
      <c r="BI209" s="89">
        <f t="shared" si="43"/>
        <v>0</v>
      </c>
      <c r="BJ209" s="14" t="s">
        <v>80</v>
      </c>
      <c r="BK209" s="89">
        <f t="shared" si="44"/>
        <v>0</v>
      </c>
      <c r="BL209" s="14" t="s">
        <v>141</v>
      </c>
      <c r="BM209" s="161" t="s">
        <v>380</v>
      </c>
    </row>
    <row r="210" spans="1:65" s="2" customFormat="1" ht="14.4" customHeight="1">
      <c r="A210" s="29"/>
      <c r="B210" s="122"/>
      <c r="C210" s="151" t="s">
        <v>189</v>
      </c>
      <c r="D210" s="151" t="s">
        <v>133</v>
      </c>
      <c r="E210" s="152" t="s">
        <v>381</v>
      </c>
      <c r="F210" s="153" t="s">
        <v>382</v>
      </c>
      <c r="G210" s="154" t="s">
        <v>174</v>
      </c>
      <c r="H210" s="155">
        <v>1.1659999999999999</v>
      </c>
      <c r="I210" s="243"/>
      <c r="J210" s="156">
        <f t="shared" si="35"/>
        <v>0</v>
      </c>
      <c r="K210" s="153" t="s">
        <v>1</v>
      </c>
      <c r="L210" s="30"/>
      <c r="M210" s="157" t="s">
        <v>1</v>
      </c>
      <c r="N210" s="158" t="s">
        <v>40</v>
      </c>
      <c r="O210" s="55"/>
      <c r="P210" s="159">
        <f t="shared" si="36"/>
        <v>0</v>
      </c>
      <c r="Q210" s="159">
        <v>0</v>
      </c>
      <c r="R210" s="159">
        <f t="shared" si="37"/>
        <v>0</v>
      </c>
      <c r="S210" s="159">
        <v>0</v>
      </c>
      <c r="T210" s="160">
        <f t="shared" si="38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1" t="s">
        <v>141</v>
      </c>
      <c r="AT210" s="161" t="s">
        <v>133</v>
      </c>
      <c r="AU210" s="161" t="s">
        <v>91</v>
      </c>
      <c r="AY210" s="14" t="s">
        <v>130</v>
      </c>
      <c r="BE210" s="89">
        <f t="shared" si="39"/>
        <v>0</v>
      </c>
      <c r="BF210" s="89">
        <f t="shared" si="40"/>
        <v>0</v>
      </c>
      <c r="BG210" s="89">
        <f t="shared" si="41"/>
        <v>0</v>
      </c>
      <c r="BH210" s="89">
        <f t="shared" si="42"/>
        <v>0</v>
      </c>
      <c r="BI210" s="89">
        <f t="shared" si="43"/>
        <v>0</v>
      </c>
      <c r="BJ210" s="14" t="s">
        <v>80</v>
      </c>
      <c r="BK210" s="89">
        <f t="shared" si="44"/>
        <v>0</v>
      </c>
      <c r="BL210" s="14" t="s">
        <v>141</v>
      </c>
      <c r="BM210" s="161" t="s">
        <v>383</v>
      </c>
    </row>
    <row r="211" spans="1:65" s="12" customFormat="1" ht="22.8" customHeight="1">
      <c r="B211" s="139"/>
      <c r="D211" s="140" t="s">
        <v>74</v>
      </c>
      <c r="E211" s="149" t="s">
        <v>384</v>
      </c>
      <c r="F211" s="149" t="s">
        <v>385</v>
      </c>
      <c r="I211" s="242"/>
      <c r="J211" s="150">
        <f>BK211</f>
        <v>0</v>
      </c>
      <c r="L211" s="139"/>
      <c r="M211" s="143"/>
      <c r="N211" s="144"/>
      <c r="O211" s="144"/>
      <c r="P211" s="145">
        <f>SUM(P212:P214)</f>
        <v>0</v>
      </c>
      <c r="Q211" s="144"/>
      <c r="R211" s="145">
        <f>SUM(R212:R214)</f>
        <v>0</v>
      </c>
      <c r="S211" s="144"/>
      <c r="T211" s="146">
        <f>SUM(T212:T214)</f>
        <v>0</v>
      </c>
      <c r="AR211" s="140" t="s">
        <v>80</v>
      </c>
      <c r="AT211" s="147" t="s">
        <v>74</v>
      </c>
      <c r="AU211" s="147" t="s">
        <v>80</v>
      </c>
      <c r="AY211" s="140" t="s">
        <v>130</v>
      </c>
      <c r="BK211" s="148">
        <f>SUM(BK212:BK214)</f>
        <v>0</v>
      </c>
    </row>
    <row r="212" spans="1:65" s="2" customFormat="1" ht="14.4" customHeight="1">
      <c r="A212" s="29"/>
      <c r="B212" s="122"/>
      <c r="C212" s="151" t="s">
        <v>80</v>
      </c>
      <c r="D212" s="151" t="s">
        <v>133</v>
      </c>
      <c r="E212" s="152" t="s">
        <v>386</v>
      </c>
      <c r="F212" s="153" t="s">
        <v>387</v>
      </c>
      <c r="G212" s="154" t="s">
        <v>388</v>
      </c>
      <c r="H212" s="155">
        <v>48</v>
      </c>
      <c r="I212" s="243"/>
      <c r="J212" s="156">
        <f>ROUND(I212*H212,2)</f>
        <v>0</v>
      </c>
      <c r="K212" s="153" t="s">
        <v>1</v>
      </c>
      <c r="L212" s="30"/>
      <c r="M212" s="157" t="s">
        <v>1</v>
      </c>
      <c r="N212" s="158" t="s">
        <v>40</v>
      </c>
      <c r="O212" s="55"/>
      <c r="P212" s="159">
        <f>O212*H212</f>
        <v>0</v>
      </c>
      <c r="Q212" s="159">
        <v>0</v>
      </c>
      <c r="R212" s="159">
        <f>Q212*H212</f>
        <v>0</v>
      </c>
      <c r="S212" s="159">
        <v>0</v>
      </c>
      <c r="T212" s="160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1" t="s">
        <v>141</v>
      </c>
      <c r="AT212" s="161" t="s">
        <v>133</v>
      </c>
      <c r="AU212" s="161" t="s">
        <v>91</v>
      </c>
      <c r="AY212" s="14" t="s">
        <v>130</v>
      </c>
      <c r="BE212" s="89">
        <f>IF(N212="základní",J212,0)</f>
        <v>0</v>
      </c>
      <c r="BF212" s="89">
        <f>IF(N212="snížená",J212,0)</f>
        <v>0</v>
      </c>
      <c r="BG212" s="89">
        <f>IF(N212="zákl. přenesená",J212,0)</f>
        <v>0</v>
      </c>
      <c r="BH212" s="89">
        <f>IF(N212="sníž. přenesená",J212,0)</f>
        <v>0</v>
      </c>
      <c r="BI212" s="89">
        <f>IF(N212="nulová",J212,0)</f>
        <v>0</v>
      </c>
      <c r="BJ212" s="14" t="s">
        <v>80</v>
      </c>
      <c r="BK212" s="89">
        <f>ROUND(I212*H212,2)</f>
        <v>0</v>
      </c>
      <c r="BL212" s="14" t="s">
        <v>141</v>
      </c>
      <c r="BM212" s="161" t="s">
        <v>389</v>
      </c>
    </row>
    <row r="213" spans="1:65" s="2" customFormat="1" ht="14.4" customHeight="1">
      <c r="A213" s="29"/>
      <c r="B213" s="122"/>
      <c r="C213" s="151" t="s">
        <v>91</v>
      </c>
      <c r="D213" s="151" t="s">
        <v>133</v>
      </c>
      <c r="E213" s="152" t="s">
        <v>323</v>
      </c>
      <c r="F213" s="153" t="s">
        <v>390</v>
      </c>
      <c r="G213" s="154" t="s">
        <v>388</v>
      </c>
      <c r="H213" s="155">
        <v>8</v>
      </c>
      <c r="I213" s="243"/>
      <c r="J213" s="156">
        <f>ROUND(I213*H213,2)</f>
        <v>0</v>
      </c>
      <c r="K213" s="153" t="s">
        <v>1</v>
      </c>
      <c r="L213" s="30"/>
      <c r="M213" s="157" t="s">
        <v>1</v>
      </c>
      <c r="N213" s="158" t="s">
        <v>40</v>
      </c>
      <c r="O213" s="55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1" t="s">
        <v>141</v>
      </c>
      <c r="AT213" s="161" t="s">
        <v>133</v>
      </c>
      <c r="AU213" s="161" t="s">
        <v>91</v>
      </c>
      <c r="AY213" s="14" t="s">
        <v>130</v>
      </c>
      <c r="BE213" s="89">
        <f>IF(N213="základní",J213,0)</f>
        <v>0</v>
      </c>
      <c r="BF213" s="89">
        <f>IF(N213="snížená",J213,0)</f>
        <v>0</v>
      </c>
      <c r="BG213" s="89">
        <f>IF(N213="zákl. přenesená",J213,0)</f>
        <v>0</v>
      </c>
      <c r="BH213" s="89">
        <f>IF(N213="sníž. přenesená",J213,0)</f>
        <v>0</v>
      </c>
      <c r="BI213" s="89">
        <f>IF(N213="nulová",J213,0)</f>
        <v>0</v>
      </c>
      <c r="BJ213" s="14" t="s">
        <v>80</v>
      </c>
      <c r="BK213" s="89">
        <f>ROUND(I213*H213,2)</f>
        <v>0</v>
      </c>
      <c r="BL213" s="14" t="s">
        <v>141</v>
      </c>
      <c r="BM213" s="161" t="s">
        <v>391</v>
      </c>
    </row>
    <row r="214" spans="1:65" s="2" customFormat="1" ht="14.4" customHeight="1">
      <c r="A214" s="29"/>
      <c r="B214" s="122"/>
      <c r="C214" s="151" t="s">
        <v>142</v>
      </c>
      <c r="D214" s="151" t="s">
        <v>133</v>
      </c>
      <c r="E214" s="152" t="s">
        <v>392</v>
      </c>
      <c r="F214" s="153" t="s">
        <v>393</v>
      </c>
      <c r="G214" s="154" t="s">
        <v>388</v>
      </c>
      <c r="H214" s="155">
        <v>224</v>
      </c>
      <c r="I214" s="243"/>
      <c r="J214" s="156">
        <f>ROUND(I214*H214,2)</f>
        <v>0</v>
      </c>
      <c r="K214" s="153" t="s">
        <v>1</v>
      </c>
      <c r="L214" s="30"/>
      <c r="M214" s="162" t="s">
        <v>1</v>
      </c>
      <c r="N214" s="163" t="s">
        <v>40</v>
      </c>
      <c r="O214" s="164"/>
      <c r="P214" s="165">
        <f>O214*H214</f>
        <v>0</v>
      </c>
      <c r="Q214" s="165">
        <v>0</v>
      </c>
      <c r="R214" s="165">
        <f>Q214*H214</f>
        <v>0</v>
      </c>
      <c r="S214" s="165">
        <v>0</v>
      </c>
      <c r="T214" s="166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1" t="s">
        <v>141</v>
      </c>
      <c r="AT214" s="161" t="s">
        <v>133</v>
      </c>
      <c r="AU214" s="161" t="s">
        <v>91</v>
      </c>
      <c r="AY214" s="14" t="s">
        <v>130</v>
      </c>
      <c r="BE214" s="89">
        <f>IF(N214="základní",J214,0)</f>
        <v>0</v>
      </c>
      <c r="BF214" s="89">
        <f>IF(N214="snížená",J214,0)</f>
        <v>0</v>
      </c>
      <c r="BG214" s="89">
        <f>IF(N214="zákl. přenesená",J214,0)</f>
        <v>0</v>
      </c>
      <c r="BH214" s="89">
        <f>IF(N214="sníž. přenesená",J214,0)</f>
        <v>0</v>
      </c>
      <c r="BI214" s="89">
        <f>IF(N214="nulová",J214,0)</f>
        <v>0</v>
      </c>
      <c r="BJ214" s="14" t="s">
        <v>80</v>
      </c>
      <c r="BK214" s="89">
        <f>ROUND(I214*H214,2)</f>
        <v>0</v>
      </c>
      <c r="BL214" s="14" t="s">
        <v>141</v>
      </c>
      <c r="BM214" s="161" t="s">
        <v>394</v>
      </c>
    </row>
    <row r="215" spans="1:65" s="2" customFormat="1" ht="6.9" customHeight="1">
      <c r="A215" s="29"/>
      <c r="B215" s="44"/>
      <c r="C215" s="45"/>
      <c r="D215" s="45"/>
      <c r="E215" s="45"/>
      <c r="F215" s="45"/>
      <c r="G215" s="45"/>
      <c r="H215" s="45"/>
      <c r="I215" s="237"/>
      <c r="J215" s="45"/>
      <c r="K215" s="45"/>
      <c r="L215" s="30"/>
      <c r="M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</row>
  </sheetData>
  <autoFilter ref="C128:K214" xr:uid="{00000000-0009-0000-0000-000001000000}"/>
  <mergeCells count="11">
    <mergeCell ref="L2:V2"/>
    <mergeCell ref="D106:F106"/>
    <mergeCell ref="D107:F107"/>
    <mergeCell ref="D108:F108"/>
    <mergeCell ref="D109:F109"/>
    <mergeCell ref="E121:H121"/>
    <mergeCell ref="E7:H7"/>
    <mergeCell ref="E16:H16"/>
    <mergeCell ref="E25:H25"/>
    <mergeCell ref="E85:H85"/>
    <mergeCell ref="D105:F10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19 - Stavební úpravy MŠ T...</vt:lpstr>
      <vt:lpstr>'19 - Stavební úpravy MŠ T...'!Názvy_tisku</vt:lpstr>
      <vt:lpstr>'Rekapitulace stavby'!Názvy_tisku</vt:lpstr>
      <vt:lpstr>'19 - Stavební úpravy MŠ 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RENATA\Renata</dc:creator>
  <cp:lastModifiedBy>Radim</cp:lastModifiedBy>
  <dcterms:created xsi:type="dcterms:W3CDTF">2020-10-20T11:19:50Z</dcterms:created>
  <dcterms:modified xsi:type="dcterms:W3CDTF">2020-10-20T11:25:49Z</dcterms:modified>
</cp:coreProperties>
</file>